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9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idbg.sharepoint.com/teams/EZ-AR-LON/AR-L1255/15 LifeCycle Milestones/Draft Area/"/>
    </mc:Choice>
  </mc:AlternateContent>
  <bookViews>
    <workbookView xWindow="11535" yWindow="1740" windowWidth="25605" windowHeight="16155" tabRatio="793" activeTab="2"/>
  </bookViews>
  <sheets>
    <sheet name="FLOW" sheetId="13" r:id="rId1"/>
    <sheet name="Estimations - Hom" sheetId="28" r:id="rId2"/>
    <sheet name="Estimations -Rob" sheetId="27" r:id="rId3"/>
  </sheet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1" i="27" l="1"/>
  <c r="J21" i="27"/>
  <c r="L21" i="27"/>
  <c r="M21" i="27"/>
  <c r="M60" i="27"/>
  <c r="N60" i="27"/>
  <c r="O60" i="27"/>
  <c r="P60" i="27"/>
  <c r="Q60" i="27"/>
  <c r="R60" i="27"/>
  <c r="F18" i="27"/>
  <c r="J18" i="27"/>
  <c r="F19" i="27"/>
  <c r="J19" i="27"/>
  <c r="L19" i="27"/>
  <c r="M19" i="27"/>
  <c r="M59" i="27"/>
  <c r="N59" i="27"/>
  <c r="O59" i="27"/>
  <c r="P59" i="27"/>
  <c r="Q59" i="27"/>
  <c r="R59" i="27"/>
  <c r="F17" i="27"/>
  <c r="J17" i="27"/>
  <c r="L17" i="27"/>
  <c r="M17" i="27"/>
  <c r="M58" i="27"/>
  <c r="N58" i="27"/>
  <c r="O58" i="27"/>
  <c r="P58" i="27"/>
  <c r="Q58" i="27"/>
  <c r="R58" i="27"/>
  <c r="F15" i="27"/>
  <c r="J15" i="27"/>
  <c r="L15" i="27"/>
  <c r="M15" i="27"/>
  <c r="M57" i="27"/>
  <c r="N57" i="27"/>
  <c r="O57" i="27"/>
  <c r="P57" i="27"/>
  <c r="Q57" i="27"/>
  <c r="R57" i="27"/>
  <c r="F14" i="27"/>
  <c r="J14" i="27"/>
  <c r="L14" i="27"/>
  <c r="M14" i="27"/>
  <c r="M56" i="27"/>
  <c r="N56" i="27"/>
  <c r="O56" i="27"/>
  <c r="P56" i="27"/>
  <c r="Q56" i="27"/>
  <c r="R56" i="27"/>
  <c r="F11" i="27"/>
  <c r="J11" i="27"/>
  <c r="F12" i="27"/>
  <c r="J12" i="27"/>
  <c r="L12" i="27"/>
  <c r="M12" i="27"/>
  <c r="M55" i="27"/>
  <c r="N55" i="27"/>
  <c r="O55" i="27"/>
  <c r="P55" i="27"/>
  <c r="Q55" i="27"/>
  <c r="R55" i="27"/>
  <c r="F14" i="28"/>
  <c r="J14" i="28"/>
  <c r="L14" i="28"/>
  <c r="M14" i="28"/>
  <c r="I27" i="28"/>
  <c r="L27" i="28"/>
  <c r="M27" i="28"/>
  <c r="M47" i="28"/>
  <c r="M56" i="28"/>
  <c r="N56" i="28"/>
  <c r="O56" i="28"/>
  <c r="P56" i="28"/>
  <c r="Q56" i="28"/>
  <c r="R56" i="28"/>
  <c r="F15" i="28"/>
  <c r="J15" i="28"/>
  <c r="L15" i="28"/>
  <c r="M15" i="28"/>
  <c r="I28" i="28"/>
  <c r="L28" i="28"/>
  <c r="M28" i="28"/>
  <c r="M48" i="28"/>
  <c r="M57" i="28"/>
  <c r="N57" i="28"/>
  <c r="O57" i="28"/>
  <c r="P57" i="28"/>
  <c r="Q57" i="28"/>
  <c r="R57" i="28"/>
  <c r="F17" i="28"/>
  <c r="J17" i="28"/>
  <c r="L17" i="28"/>
  <c r="M17" i="28"/>
  <c r="I29" i="28"/>
  <c r="L29" i="28"/>
  <c r="M29" i="28"/>
  <c r="M49" i="28"/>
  <c r="M58" i="28"/>
  <c r="N58" i="28"/>
  <c r="O58" i="28"/>
  <c r="P58" i="28"/>
  <c r="Q58" i="28"/>
  <c r="R58" i="28"/>
  <c r="F18" i="28"/>
  <c r="J18" i="28"/>
  <c r="F19" i="28"/>
  <c r="J19" i="28"/>
  <c r="L19" i="28"/>
  <c r="M19" i="28"/>
  <c r="I30" i="28"/>
  <c r="L30" i="28"/>
  <c r="M30" i="28"/>
  <c r="M50" i="28"/>
  <c r="M59" i="28"/>
  <c r="N59" i="28"/>
  <c r="O59" i="28"/>
  <c r="P59" i="28"/>
  <c r="Q59" i="28"/>
  <c r="R59" i="28"/>
  <c r="F21" i="28"/>
  <c r="J21" i="28"/>
  <c r="L21" i="28"/>
  <c r="M21" i="28"/>
  <c r="I31" i="28"/>
  <c r="L31" i="28"/>
  <c r="M31" i="28"/>
  <c r="M51" i="28"/>
  <c r="M60" i="28"/>
  <c r="N60" i="28"/>
  <c r="O60" i="28"/>
  <c r="P60" i="28"/>
  <c r="Q60" i="28"/>
  <c r="R60" i="28"/>
  <c r="F11" i="28"/>
  <c r="J11" i="28"/>
  <c r="F12" i="28"/>
  <c r="J12" i="28"/>
  <c r="L12" i="28"/>
  <c r="M12" i="28"/>
  <c r="I26" i="28"/>
  <c r="L26" i="28"/>
  <c r="M26" i="28"/>
  <c r="M46" i="28"/>
  <c r="M55" i="28"/>
  <c r="N55" i="28"/>
  <c r="O55" i="28"/>
  <c r="P55" i="28"/>
  <c r="Q55" i="28"/>
  <c r="R55" i="28"/>
  <c r="N12" i="27"/>
  <c r="N63" i="27"/>
  <c r="N86" i="27"/>
  <c r="N14" i="27"/>
  <c r="N64" i="27"/>
  <c r="N87" i="27"/>
  <c r="N15" i="27"/>
  <c r="N65" i="27"/>
  <c r="N88" i="27"/>
  <c r="N17" i="27"/>
  <c r="N66" i="27"/>
  <c r="N89" i="27"/>
  <c r="N19" i="27"/>
  <c r="N67" i="27"/>
  <c r="N90" i="27"/>
  <c r="N21" i="27"/>
  <c r="N68" i="27"/>
  <c r="N91" i="27"/>
  <c r="N84" i="27"/>
  <c r="N12" i="28"/>
  <c r="N26" i="28"/>
  <c r="N63" i="28"/>
  <c r="N86" i="28"/>
  <c r="N14" i="28"/>
  <c r="N27" i="28"/>
  <c r="N64" i="28"/>
  <c r="N87" i="28"/>
  <c r="N15" i="28"/>
  <c r="N28" i="28"/>
  <c r="N65" i="28"/>
  <c r="N88" i="28"/>
  <c r="N17" i="28"/>
  <c r="N29" i="28"/>
  <c r="N66" i="28"/>
  <c r="N89" i="28"/>
  <c r="N19" i="28"/>
  <c r="N30" i="28"/>
  <c r="N67" i="28"/>
  <c r="N90" i="28"/>
  <c r="N21" i="28"/>
  <c r="N31" i="28"/>
  <c r="N68" i="28"/>
  <c r="N91" i="28"/>
  <c r="N84" i="28"/>
  <c r="D4" i="13"/>
  <c r="D5" i="13"/>
  <c r="H9" i="28"/>
  <c r="H8" i="28"/>
  <c r="F7" i="28"/>
  <c r="F9" i="28"/>
  <c r="F8" i="28"/>
  <c r="J8" i="28"/>
  <c r="L8" i="28"/>
  <c r="M8" i="28"/>
  <c r="N8" i="28"/>
  <c r="N72" i="28"/>
  <c r="N74" i="28"/>
  <c r="N75" i="28"/>
  <c r="N76" i="28"/>
  <c r="N77" i="28"/>
  <c r="N78" i="28"/>
  <c r="N79" i="28"/>
  <c r="O26" i="28"/>
  <c r="P26" i="28"/>
  <c r="Q26" i="28"/>
  <c r="Q63" i="28"/>
  <c r="R63" i="28"/>
  <c r="S63" i="28"/>
  <c r="T63" i="28"/>
  <c r="U63" i="28"/>
  <c r="V63" i="28"/>
  <c r="W63" i="28"/>
  <c r="X63" i="28"/>
  <c r="Y63" i="28"/>
  <c r="Z63" i="28"/>
  <c r="AA63" i="28"/>
  <c r="AB63" i="28"/>
  <c r="AC63" i="28"/>
  <c r="AD63" i="28"/>
  <c r="AE63" i="28"/>
  <c r="AF63" i="28"/>
  <c r="O27" i="28"/>
  <c r="P27" i="28"/>
  <c r="Q27" i="28"/>
  <c r="Q64" i="28"/>
  <c r="R64" i="28"/>
  <c r="S64" i="28"/>
  <c r="T64" i="28"/>
  <c r="U64" i="28"/>
  <c r="V64" i="28"/>
  <c r="W64" i="28"/>
  <c r="X64" i="28"/>
  <c r="Y64" i="28"/>
  <c r="Z64" i="28"/>
  <c r="AA64" i="28"/>
  <c r="AB64" i="28"/>
  <c r="AC64" i="28"/>
  <c r="AD64" i="28"/>
  <c r="AE64" i="28"/>
  <c r="AF64" i="28"/>
  <c r="O28" i="28"/>
  <c r="P28" i="28"/>
  <c r="Q28" i="28"/>
  <c r="Q65" i="28"/>
  <c r="R65" i="28"/>
  <c r="S65" i="28"/>
  <c r="T65" i="28"/>
  <c r="U65" i="28"/>
  <c r="V65" i="28"/>
  <c r="W65" i="28"/>
  <c r="X65" i="28"/>
  <c r="Y65" i="28"/>
  <c r="Z65" i="28"/>
  <c r="AA65" i="28"/>
  <c r="AB65" i="28"/>
  <c r="AC65" i="28"/>
  <c r="AD65" i="28"/>
  <c r="AE65" i="28"/>
  <c r="AF65" i="28"/>
  <c r="O29" i="28"/>
  <c r="P29" i="28"/>
  <c r="Q29" i="28"/>
  <c r="Q66" i="28"/>
  <c r="R66" i="28"/>
  <c r="S66" i="28"/>
  <c r="T66" i="28"/>
  <c r="U66" i="28"/>
  <c r="V66" i="28"/>
  <c r="W66" i="28"/>
  <c r="X66" i="28"/>
  <c r="Y66" i="28"/>
  <c r="Z66" i="28"/>
  <c r="AA66" i="28"/>
  <c r="AB66" i="28"/>
  <c r="AC66" i="28"/>
  <c r="AD66" i="28"/>
  <c r="AE66" i="28"/>
  <c r="AF66" i="28"/>
  <c r="O30" i="28"/>
  <c r="P30" i="28"/>
  <c r="Q30" i="28"/>
  <c r="Q67" i="28"/>
  <c r="R67" i="28"/>
  <c r="S67" i="28"/>
  <c r="T67" i="28"/>
  <c r="U67" i="28"/>
  <c r="V67" i="28"/>
  <c r="W67" i="28"/>
  <c r="X67" i="28"/>
  <c r="Y67" i="28"/>
  <c r="Z67" i="28"/>
  <c r="AA67" i="28"/>
  <c r="AB67" i="28"/>
  <c r="AC67" i="28"/>
  <c r="AD67" i="28"/>
  <c r="AE67" i="28"/>
  <c r="AF67" i="28"/>
  <c r="O31" i="28"/>
  <c r="P31" i="28"/>
  <c r="Q31" i="28"/>
  <c r="Q68" i="28"/>
  <c r="R68" i="28"/>
  <c r="S68" i="28"/>
  <c r="T68" i="28"/>
  <c r="U68" i="28"/>
  <c r="V68" i="28"/>
  <c r="W68" i="28"/>
  <c r="X68" i="28"/>
  <c r="Y68" i="28"/>
  <c r="Z68" i="28"/>
  <c r="AA68" i="28"/>
  <c r="AB68" i="28"/>
  <c r="AC68" i="28"/>
  <c r="AD68" i="28"/>
  <c r="AE68" i="28"/>
  <c r="AF68" i="28"/>
  <c r="P63" i="28"/>
  <c r="P64" i="28"/>
  <c r="P65" i="28"/>
  <c r="P66" i="28"/>
  <c r="P67" i="28"/>
  <c r="P68" i="28"/>
  <c r="M63" i="28"/>
  <c r="M64" i="28"/>
  <c r="M65" i="28"/>
  <c r="M66" i="28"/>
  <c r="M67" i="28"/>
  <c r="M68" i="28"/>
  <c r="O63" i="28"/>
  <c r="H9" i="27"/>
  <c r="H8" i="27"/>
  <c r="F7" i="27"/>
  <c r="F9" i="27"/>
  <c r="F8" i="27"/>
  <c r="J8" i="27"/>
  <c r="L8" i="27"/>
  <c r="L9" i="27"/>
  <c r="L7" i="27"/>
  <c r="L44" i="27"/>
  <c r="L72" i="27"/>
  <c r="L46" i="27"/>
  <c r="L74" i="27"/>
  <c r="L47" i="27"/>
  <c r="L75" i="27"/>
  <c r="L48" i="27"/>
  <c r="L76" i="27"/>
  <c r="L49" i="27"/>
  <c r="L77" i="27"/>
  <c r="L50" i="27"/>
  <c r="L78" i="27"/>
  <c r="L51" i="27"/>
  <c r="L79" i="27"/>
  <c r="M46" i="27"/>
  <c r="M74" i="27"/>
  <c r="M47" i="27"/>
  <c r="M75" i="27"/>
  <c r="M48" i="27"/>
  <c r="M76" i="27"/>
  <c r="M49" i="27"/>
  <c r="M77" i="27"/>
  <c r="M50" i="27"/>
  <c r="M78" i="27"/>
  <c r="M51" i="27"/>
  <c r="M79" i="27"/>
  <c r="M8" i="27"/>
  <c r="M9" i="27"/>
  <c r="M7" i="27"/>
  <c r="M44" i="27"/>
  <c r="M72" i="27"/>
  <c r="N8" i="27"/>
  <c r="N72" i="27"/>
  <c r="N74" i="27"/>
  <c r="N75" i="27"/>
  <c r="N76" i="27"/>
  <c r="N77" i="27"/>
  <c r="N78" i="27"/>
  <c r="N79" i="27"/>
  <c r="M75" i="28"/>
  <c r="M76" i="28"/>
  <c r="M77" i="28"/>
  <c r="M78" i="28"/>
  <c r="M79" i="28"/>
  <c r="M74" i="28"/>
  <c r="K75" i="28"/>
  <c r="K76" i="28"/>
  <c r="K77" i="28"/>
  <c r="K78" i="28"/>
  <c r="K79" i="28"/>
  <c r="K74" i="28"/>
  <c r="L46" i="28"/>
  <c r="L74" i="28"/>
  <c r="L47" i="28"/>
  <c r="L75" i="28"/>
  <c r="L48" i="28"/>
  <c r="L76" i="28"/>
  <c r="L49" i="28"/>
  <c r="L77" i="28"/>
  <c r="L50" i="28"/>
  <c r="L78" i="28"/>
  <c r="L51" i="28"/>
  <c r="L79" i="28"/>
  <c r="Q63" i="27"/>
  <c r="R63" i="27"/>
  <c r="S63" i="27"/>
  <c r="T63" i="27"/>
  <c r="U63" i="27"/>
  <c r="V63" i="27"/>
  <c r="W63" i="27"/>
  <c r="X63" i="27"/>
  <c r="Y63" i="27"/>
  <c r="Z63" i="27"/>
  <c r="AA63" i="27"/>
  <c r="AB63" i="27"/>
  <c r="AC63" i="27"/>
  <c r="AD63" i="27"/>
  <c r="AE63" i="27"/>
  <c r="AF63" i="27"/>
  <c r="Q64" i="27"/>
  <c r="R64" i="27"/>
  <c r="S64" i="27"/>
  <c r="T64" i="27"/>
  <c r="U64" i="27"/>
  <c r="V64" i="27"/>
  <c r="W64" i="27"/>
  <c r="X64" i="27"/>
  <c r="Y64" i="27"/>
  <c r="Z64" i="27"/>
  <c r="AA64" i="27"/>
  <c r="AB64" i="27"/>
  <c r="AC64" i="27"/>
  <c r="AD64" i="27"/>
  <c r="AE64" i="27"/>
  <c r="AF64" i="27"/>
  <c r="Q65" i="27"/>
  <c r="R65" i="27"/>
  <c r="S65" i="27"/>
  <c r="T65" i="27"/>
  <c r="U65" i="27"/>
  <c r="V65" i="27"/>
  <c r="W65" i="27"/>
  <c r="X65" i="27"/>
  <c r="Y65" i="27"/>
  <c r="Z65" i="27"/>
  <c r="AA65" i="27"/>
  <c r="AB65" i="27"/>
  <c r="AC65" i="27"/>
  <c r="AD65" i="27"/>
  <c r="AE65" i="27"/>
  <c r="AF65" i="27"/>
  <c r="Q66" i="27"/>
  <c r="R66" i="27"/>
  <c r="S66" i="27"/>
  <c r="T66" i="27"/>
  <c r="U66" i="27"/>
  <c r="V66" i="27"/>
  <c r="W66" i="27"/>
  <c r="X66" i="27"/>
  <c r="Y66" i="27"/>
  <c r="Z66" i="27"/>
  <c r="AA66" i="27"/>
  <c r="AB66" i="27"/>
  <c r="AC66" i="27"/>
  <c r="AD66" i="27"/>
  <c r="AE66" i="27"/>
  <c r="AF66" i="27"/>
  <c r="Q67" i="27"/>
  <c r="R67" i="27"/>
  <c r="S67" i="27"/>
  <c r="T67" i="27"/>
  <c r="U67" i="27"/>
  <c r="V67" i="27"/>
  <c r="W67" i="27"/>
  <c r="X67" i="27"/>
  <c r="Y67" i="27"/>
  <c r="Z67" i="27"/>
  <c r="AA67" i="27"/>
  <c r="AB67" i="27"/>
  <c r="AC67" i="27"/>
  <c r="AD67" i="27"/>
  <c r="AE67" i="27"/>
  <c r="AF67" i="27"/>
  <c r="Q68" i="27"/>
  <c r="R68" i="27"/>
  <c r="S68" i="27"/>
  <c r="T68" i="27"/>
  <c r="U68" i="27"/>
  <c r="V68" i="27"/>
  <c r="W68" i="27"/>
  <c r="X68" i="27"/>
  <c r="Y68" i="27"/>
  <c r="Z68" i="27"/>
  <c r="AA68" i="27"/>
  <c r="AB68" i="27"/>
  <c r="AC68" i="27"/>
  <c r="AD68" i="27"/>
  <c r="AE68" i="27"/>
  <c r="AF68" i="27"/>
  <c r="O63" i="27"/>
  <c r="M63" i="27"/>
  <c r="M64" i="27"/>
  <c r="M65" i="27"/>
  <c r="M66" i="27"/>
  <c r="M67" i="27"/>
  <c r="M68" i="27"/>
  <c r="K63" i="27"/>
  <c r="L63" i="27"/>
  <c r="K64" i="27"/>
  <c r="L64" i="27"/>
  <c r="K65" i="27"/>
  <c r="L65" i="27"/>
  <c r="K66" i="27"/>
  <c r="L66" i="27"/>
  <c r="K67" i="27"/>
  <c r="L67" i="27"/>
  <c r="K68" i="27"/>
  <c r="L68" i="27"/>
  <c r="O64" i="27"/>
  <c r="P64" i="27"/>
  <c r="O65" i="27"/>
  <c r="P65" i="27"/>
  <c r="O66" i="27"/>
  <c r="P66" i="27"/>
  <c r="O67" i="27"/>
  <c r="P67" i="27"/>
  <c r="O68" i="27"/>
  <c r="P68" i="27"/>
  <c r="P63" i="27"/>
  <c r="O12" i="27"/>
  <c r="O86" i="27"/>
  <c r="O14" i="27"/>
  <c r="O87" i="27"/>
  <c r="O15" i="27"/>
  <c r="O88" i="27"/>
  <c r="O17" i="27"/>
  <c r="O89" i="27"/>
  <c r="O19" i="27"/>
  <c r="O90" i="27"/>
  <c r="O21" i="27"/>
  <c r="O91" i="27"/>
  <c r="O84" i="27"/>
  <c r="E5" i="13"/>
  <c r="P12" i="27"/>
  <c r="P86" i="27"/>
  <c r="P14" i="27"/>
  <c r="P87" i="27"/>
  <c r="P15" i="27"/>
  <c r="P88" i="27"/>
  <c r="P17" i="27"/>
  <c r="P89" i="27"/>
  <c r="P19" i="27"/>
  <c r="P90" i="27"/>
  <c r="P21" i="27"/>
  <c r="P91" i="27"/>
  <c r="P84" i="27"/>
  <c r="F5" i="13"/>
  <c r="Q12" i="27"/>
  <c r="Q86" i="27"/>
  <c r="Q14" i="27"/>
  <c r="Q87" i="27"/>
  <c r="Q15" i="27"/>
  <c r="Q88" i="27"/>
  <c r="Q17" i="27"/>
  <c r="Q89" i="27"/>
  <c r="Q19" i="27"/>
  <c r="Q90" i="27"/>
  <c r="Q21" i="27"/>
  <c r="Q91" i="27"/>
  <c r="Q84" i="27"/>
  <c r="G5" i="13"/>
  <c r="R12" i="27"/>
  <c r="R86" i="27"/>
  <c r="R14" i="27"/>
  <c r="R87" i="27"/>
  <c r="R15" i="27"/>
  <c r="R88" i="27"/>
  <c r="R17" i="27"/>
  <c r="R89" i="27"/>
  <c r="R19" i="27"/>
  <c r="R90" i="27"/>
  <c r="R21" i="27"/>
  <c r="R91" i="27"/>
  <c r="R84" i="27"/>
  <c r="H5" i="13"/>
  <c r="S12" i="27"/>
  <c r="S86" i="27"/>
  <c r="S14" i="27"/>
  <c r="S87" i="27"/>
  <c r="S15" i="27"/>
  <c r="S88" i="27"/>
  <c r="S17" i="27"/>
  <c r="S89" i="27"/>
  <c r="S19" i="27"/>
  <c r="S90" i="27"/>
  <c r="S21" i="27"/>
  <c r="S91" i="27"/>
  <c r="S84" i="27"/>
  <c r="I5" i="13"/>
  <c r="T12" i="27"/>
  <c r="T86" i="27"/>
  <c r="T14" i="27"/>
  <c r="T87" i="27"/>
  <c r="T15" i="27"/>
  <c r="T88" i="27"/>
  <c r="T17" i="27"/>
  <c r="T89" i="27"/>
  <c r="T19" i="27"/>
  <c r="T90" i="27"/>
  <c r="T21" i="27"/>
  <c r="T91" i="27"/>
  <c r="T84" i="27"/>
  <c r="J5" i="13"/>
  <c r="U12" i="27"/>
  <c r="U86" i="27"/>
  <c r="U14" i="27"/>
  <c r="U87" i="27"/>
  <c r="U15" i="27"/>
  <c r="U88" i="27"/>
  <c r="U17" i="27"/>
  <c r="U89" i="27"/>
  <c r="U19" i="27"/>
  <c r="U90" i="27"/>
  <c r="U21" i="27"/>
  <c r="U91" i="27"/>
  <c r="U84" i="27"/>
  <c r="K5" i="13"/>
  <c r="V12" i="27"/>
  <c r="V86" i="27"/>
  <c r="V14" i="27"/>
  <c r="V87" i="27"/>
  <c r="V15" i="27"/>
  <c r="V88" i="27"/>
  <c r="V17" i="27"/>
  <c r="V89" i="27"/>
  <c r="V19" i="27"/>
  <c r="V90" i="27"/>
  <c r="V21" i="27"/>
  <c r="V91" i="27"/>
  <c r="V84" i="27"/>
  <c r="L5" i="13"/>
  <c r="W12" i="27"/>
  <c r="W86" i="27"/>
  <c r="W14" i="27"/>
  <c r="W87" i="27"/>
  <c r="W15" i="27"/>
  <c r="W88" i="27"/>
  <c r="W17" i="27"/>
  <c r="W89" i="27"/>
  <c r="W19" i="27"/>
  <c r="W90" i="27"/>
  <c r="W21" i="27"/>
  <c r="W91" i="27"/>
  <c r="W84" i="27"/>
  <c r="M5" i="13"/>
  <c r="X12" i="27"/>
  <c r="X86" i="27"/>
  <c r="X14" i="27"/>
  <c r="X87" i="27"/>
  <c r="X15" i="27"/>
  <c r="X88" i="27"/>
  <c r="X17" i="27"/>
  <c r="X89" i="27"/>
  <c r="X19" i="27"/>
  <c r="X90" i="27"/>
  <c r="X21" i="27"/>
  <c r="X91" i="27"/>
  <c r="X84" i="27"/>
  <c r="N5" i="13"/>
  <c r="Y12" i="27"/>
  <c r="Y86" i="27"/>
  <c r="Y14" i="27"/>
  <c r="Y87" i="27"/>
  <c r="Y15" i="27"/>
  <c r="Y88" i="27"/>
  <c r="Y17" i="27"/>
  <c r="Y89" i="27"/>
  <c r="Y19" i="27"/>
  <c r="Y90" i="27"/>
  <c r="Y21" i="27"/>
  <c r="Y91" i="27"/>
  <c r="Y84" i="27"/>
  <c r="O5" i="13"/>
  <c r="Z12" i="27"/>
  <c r="Z86" i="27"/>
  <c r="Z14" i="27"/>
  <c r="Z87" i="27"/>
  <c r="Z15" i="27"/>
  <c r="Z88" i="27"/>
  <c r="Z17" i="27"/>
  <c r="Z89" i="27"/>
  <c r="Z19" i="27"/>
  <c r="Z90" i="27"/>
  <c r="Z21" i="27"/>
  <c r="Z91" i="27"/>
  <c r="Z84" i="27"/>
  <c r="P5" i="13"/>
  <c r="AA12" i="27"/>
  <c r="AA86" i="27"/>
  <c r="AA14" i="27"/>
  <c r="AA87" i="27"/>
  <c r="AA15" i="27"/>
  <c r="AA88" i="27"/>
  <c r="AA17" i="27"/>
  <c r="AA89" i="27"/>
  <c r="AA19" i="27"/>
  <c r="AA90" i="27"/>
  <c r="AA21" i="27"/>
  <c r="AA91" i="27"/>
  <c r="AA84" i="27"/>
  <c r="Q5" i="13"/>
  <c r="AB12" i="27"/>
  <c r="AB86" i="27"/>
  <c r="AB14" i="27"/>
  <c r="AB87" i="27"/>
  <c r="AB15" i="27"/>
  <c r="AB88" i="27"/>
  <c r="AB17" i="27"/>
  <c r="AB89" i="27"/>
  <c r="AB19" i="27"/>
  <c r="AB90" i="27"/>
  <c r="AB21" i="27"/>
  <c r="AB91" i="27"/>
  <c r="AB84" i="27"/>
  <c r="R5" i="13"/>
  <c r="AC12" i="27"/>
  <c r="AC86" i="27"/>
  <c r="AC14" i="27"/>
  <c r="AC87" i="27"/>
  <c r="AC15" i="27"/>
  <c r="AC88" i="27"/>
  <c r="AC17" i="27"/>
  <c r="AC89" i="27"/>
  <c r="AC19" i="27"/>
  <c r="AC90" i="27"/>
  <c r="AC21" i="27"/>
  <c r="AC91" i="27"/>
  <c r="AC84" i="27"/>
  <c r="S5" i="13"/>
  <c r="AD12" i="27"/>
  <c r="AD86" i="27"/>
  <c r="AD14" i="27"/>
  <c r="AD87" i="27"/>
  <c r="AD15" i="27"/>
  <c r="AD88" i="27"/>
  <c r="AD17" i="27"/>
  <c r="AD89" i="27"/>
  <c r="AD19" i="27"/>
  <c r="AD90" i="27"/>
  <c r="AD21" i="27"/>
  <c r="AD91" i="27"/>
  <c r="AD84" i="27"/>
  <c r="T5" i="13"/>
  <c r="AE12" i="27"/>
  <c r="AE86" i="27"/>
  <c r="AE14" i="27"/>
  <c r="AE87" i="27"/>
  <c r="AE15" i="27"/>
  <c r="AE88" i="27"/>
  <c r="AE17" i="27"/>
  <c r="AE89" i="27"/>
  <c r="AE19" i="27"/>
  <c r="AE90" i="27"/>
  <c r="AE21" i="27"/>
  <c r="AE91" i="27"/>
  <c r="AE84" i="27"/>
  <c r="U5" i="13"/>
  <c r="AF12" i="27"/>
  <c r="AF86" i="27"/>
  <c r="AF14" i="27"/>
  <c r="AF87" i="27"/>
  <c r="AF15" i="27"/>
  <c r="AF88" i="27"/>
  <c r="AF17" i="27"/>
  <c r="AF89" i="27"/>
  <c r="AF19" i="27"/>
  <c r="AF90" i="27"/>
  <c r="AF21" i="27"/>
  <c r="AF91" i="27"/>
  <c r="AF84" i="27"/>
  <c r="V5" i="13"/>
  <c r="O12" i="28"/>
  <c r="O86" i="28"/>
  <c r="O64" i="28"/>
  <c r="O14" i="28"/>
  <c r="O87" i="28"/>
  <c r="O65" i="28"/>
  <c r="O15" i="28"/>
  <c r="O88" i="28"/>
  <c r="O66" i="28"/>
  <c r="O17" i="28"/>
  <c r="O89" i="28"/>
  <c r="O67" i="28"/>
  <c r="O19" i="28"/>
  <c r="O90" i="28"/>
  <c r="O68" i="28"/>
  <c r="O21" i="28"/>
  <c r="O91" i="28"/>
  <c r="O84" i="28"/>
  <c r="E4" i="13"/>
  <c r="P12" i="28"/>
  <c r="P86" i="28"/>
  <c r="P14" i="28"/>
  <c r="P87" i="28"/>
  <c r="P15" i="28"/>
  <c r="P88" i="28"/>
  <c r="P17" i="28"/>
  <c r="P89" i="28"/>
  <c r="P19" i="28"/>
  <c r="P90" i="28"/>
  <c r="P21" i="28"/>
  <c r="P91" i="28"/>
  <c r="P84" i="28"/>
  <c r="F4" i="13"/>
  <c r="Q12" i="28"/>
  <c r="Q86" i="28"/>
  <c r="Q14" i="28"/>
  <c r="Q87" i="28"/>
  <c r="Q15" i="28"/>
  <c r="Q88" i="28"/>
  <c r="Q17" i="28"/>
  <c r="Q89" i="28"/>
  <c r="Q19" i="28"/>
  <c r="Q90" i="28"/>
  <c r="Q21" i="28"/>
  <c r="Q91" i="28"/>
  <c r="Q84" i="28"/>
  <c r="G4" i="13"/>
  <c r="C21" i="13"/>
  <c r="C18" i="13"/>
  <c r="D21" i="13"/>
  <c r="D18" i="13"/>
  <c r="N46" i="28"/>
  <c r="N47" i="28"/>
  <c r="N48" i="28"/>
  <c r="N49" i="28"/>
  <c r="N50" i="28"/>
  <c r="N51" i="28"/>
  <c r="E21" i="13"/>
  <c r="E18" i="13"/>
  <c r="F21" i="13"/>
  <c r="F18" i="13"/>
  <c r="G21" i="13"/>
  <c r="G18" i="13"/>
  <c r="R12" i="28"/>
  <c r="R86" i="28"/>
  <c r="R14" i="28"/>
  <c r="R87" i="28"/>
  <c r="R15" i="28"/>
  <c r="R88" i="28"/>
  <c r="R17" i="28"/>
  <c r="R89" i="28"/>
  <c r="R19" i="28"/>
  <c r="R90" i="28"/>
  <c r="R21" i="28"/>
  <c r="R91" i="28"/>
  <c r="R84" i="28"/>
  <c r="H4" i="13"/>
  <c r="H21" i="13"/>
  <c r="H18" i="13"/>
  <c r="S12" i="28"/>
  <c r="S86" i="28"/>
  <c r="S14" i="28"/>
  <c r="S87" i="28"/>
  <c r="S15" i="28"/>
  <c r="S88" i="28"/>
  <c r="S17" i="28"/>
  <c r="S89" i="28"/>
  <c r="S19" i="28"/>
  <c r="S90" i="28"/>
  <c r="S21" i="28"/>
  <c r="S91" i="28"/>
  <c r="S84" i="28"/>
  <c r="I4" i="13"/>
  <c r="I21" i="13"/>
  <c r="I18" i="13"/>
  <c r="T12" i="28"/>
  <c r="T86" i="28"/>
  <c r="T14" i="28"/>
  <c r="T87" i="28"/>
  <c r="T15" i="28"/>
  <c r="T88" i="28"/>
  <c r="T17" i="28"/>
  <c r="T89" i="28"/>
  <c r="T19" i="28"/>
  <c r="T90" i="28"/>
  <c r="T21" i="28"/>
  <c r="T91" i="28"/>
  <c r="T84" i="28"/>
  <c r="J4" i="13"/>
  <c r="J21" i="13"/>
  <c r="J18" i="13"/>
  <c r="U12" i="28"/>
  <c r="U86" i="28"/>
  <c r="U14" i="28"/>
  <c r="U87" i="28"/>
  <c r="U15" i="28"/>
  <c r="U88" i="28"/>
  <c r="U17" i="28"/>
  <c r="U89" i="28"/>
  <c r="U19" i="28"/>
  <c r="U90" i="28"/>
  <c r="U21" i="28"/>
  <c r="U91" i="28"/>
  <c r="U84" i="28"/>
  <c r="K4" i="13"/>
  <c r="K21" i="13"/>
  <c r="K18" i="13"/>
  <c r="V12" i="28"/>
  <c r="V86" i="28"/>
  <c r="V14" i="28"/>
  <c r="V87" i="28"/>
  <c r="V15" i="28"/>
  <c r="V88" i="28"/>
  <c r="V17" i="28"/>
  <c r="V89" i="28"/>
  <c r="V19" i="28"/>
  <c r="V90" i="28"/>
  <c r="V21" i="28"/>
  <c r="V91" i="28"/>
  <c r="V84" i="28"/>
  <c r="L4" i="13"/>
  <c r="L21" i="13"/>
  <c r="L18" i="13"/>
  <c r="W12" i="28"/>
  <c r="W86" i="28"/>
  <c r="W14" i="28"/>
  <c r="W87" i="28"/>
  <c r="W15" i="28"/>
  <c r="W88" i="28"/>
  <c r="W17" i="28"/>
  <c r="W89" i="28"/>
  <c r="W19" i="28"/>
  <c r="W90" i="28"/>
  <c r="W21" i="28"/>
  <c r="W91" i="28"/>
  <c r="W84" i="28"/>
  <c r="M4" i="13"/>
  <c r="M21" i="13"/>
  <c r="M18" i="13"/>
  <c r="X12" i="28"/>
  <c r="X86" i="28"/>
  <c r="X14" i="28"/>
  <c r="X87" i="28"/>
  <c r="X15" i="28"/>
  <c r="X88" i="28"/>
  <c r="X17" i="28"/>
  <c r="X89" i="28"/>
  <c r="X19" i="28"/>
  <c r="X90" i="28"/>
  <c r="X21" i="28"/>
  <c r="X91" i="28"/>
  <c r="X84" i="28"/>
  <c r="N4" i="13"/>
  <c r="N21" i="13"/>
  <c r="N18" i="13"/>
  <c r="Y12" i="28"/>
  <c r="Y86" i="28"/>
  <c r="Y14" i="28"/>
  <c r="Y87" i="28"/>
  <c r="Y15" i="28"/>
  <c r="Y88" i="28"/>
  <c r="Y17" i="28"/>
  <c r="Y89" i="28"/>
  <c r="Y19" i="28"/>
  <c r="Y90" i="28"/>
  <c r="Y21" i="28"/>
  <c r="Y91" i="28"/>
  <c r="Y84" i="28"/>
  <c r="O4" i="13"/>
  <c r="O21" i="13"/>
  <c r="O18" i="13"/>
  <c r="Z12" i="28"/>
  <c r="Z86" i="28"/>
  <c r="Z14" i="28"/>
  <c r="Z87" i="28"/>
  <c r="Z15" i="28"/>
  <c r="Z88" i="28"/>
  <c r="Z17" i="28"/>
  <c r="Z89" i="28"/>
  <c r="Z19" i="28"/>
  <c r="Z90" i="28"/>
  <c r="Z21" i="28"/>
  <c r="Z91" i="28"/>
  <c r="Z84" i="28"/>
  <c r="P4" i="13"/>
  <c r="P21" i="13"/>
  <c r="P18" i="13"/>
  <c r="AA12" i="28"/>
  <c r="AA86" i="28"/>
  <c r="AA14" i="28"/>
  <c r="AA87" i="28"/>
  <c r="AA15" i="28"/>
  <c r="AA88" i="28"/>
  <c r="AA17" i="28"/>
  <c r="AA89" i="28"/>
  <c r="AA19" i="28"/>
  <c r="AA90" i="28"/>
  <c r="AA21" i="28"/>
  <c r="AA91" i="28"/>
  <c r="AA84" i="28"/>
  <c r="Q4" i="13"/>
  <c r="Q21" i="13"/>
  <c r="Q18" i="13"/>
  <c r="AB12" i="28"/>
  <c r="AB86" i="28"/>
  <c r="AB14" i="28"/>
  <c r="AB87" i="28"/>
  <c r="AB15" i="28"/>
  <c r="AB88" i="28"/>
  <c r="AB17" i="28"/>
  <c r="AB89" i="28"/>
  <c r="AB19" i="28"/>
  <c r="AB90" i="28"/>
  <c r="AB21" i="28"/>
  <c r="AB91" i="28"/>
  <c r="AB84" i="28"/>
  <c r="R4" i="13"/>
  <c r="R21" i="13"/>
  <c r="R18" i="13"/>
  <c r="AC12" i="28"/>
  <c r="AC86" i="28"/>
  <c r="AC14" i="28"/>
  <c r="AC87" i="28"/>
  <c r="AC15" i="28"/>
  <c r="AC88" i="28"/>
  <c r="AC17" i="28"/>
  <c r="AC89" i="28"/>
  <c r="AC19" i="28"/>
  <c r="AC90" i="28"/>
  <c r="AC21" i="28"/>
  <c r="AC91" i="28"/>
  <c r="AC84" i="28"/>
  <c r="S4" i="13"/>
  <c r="S21" i="13"/>
  <c r="S18" i="13"/>
  <c r="AD12" i="28"/>
  <c r="AD86" i="28"/>
  <c r="AD14" i="28"/>
  <c r="AD87" i="28"/>
  <c r="AD15" i="28"/>
  <c r="AD88" i="28"/>
  <c r="AD17" i="28"/>
  <c r="AD89" i="28"/>
  <c r="AD19" i="28"/>
  <c r="AD90" i="28"/>
  <c r="AD21" i="28"/>
  <c r="AD91" i="28"/>
  <c r="AD84" i="28"/>
  <c r="T4" i="13"/>
  <c r="T21" i="13"/>
  <c r="T18" i="13"/>
  <c r="AE12" i="28"/>
  <c r="AE86" i="28"/>
  <c r="AE14" i="28"/>
  <c r="AE87" i="28"/>
  <c r="AE15" i="28"/>
  <c r="AE88" i="28"/>
  <c r="AE17" i="28"/>
  <c r="AE89" i="28"/>
  <c r="AE19" i="28"/>
  <c r="AE90" i="28"/>
  <c r="AE21" i="28"/>
  <c r="AE91" i="28"/>
  <c r="AE84" i="28"/>
  <c r="U4" i="13"/>
  <c r="U21" i="13"/>
  <c r="U18" i="13"/>
  <c r="AF12" i="28"/>
  <c r="AF86" i="28"/>
  <c r="AF14" i="28"/>
  <c r="AF87" i="28"/>
  <c r="AF15" i="28"/>
  <c r="AF88" i="28"/>
  <c r="AF17" i="28"/>
  <c r="AF89" i="28"/>
  <c r="AF19" i="28"/>
  <c r="AF90" i="28"/>
  <c r="AF21" i="28"/>
  <c r="AF91" i="28"/>
  <c r="AF84" i="28"/>
  <c r="V4" i="13"/>
  <c r="V21" i="13"/>
  <c r="V18" i="13"/>
  <c r="C19" i="13"/>
  <c r="D19" i="13"/>
  <c r="E19" i="13"/>
  <c r="F19" i="13"/>
  <c r="G19" i="13"/>
  <c r="B33" i="13"/>
  <c r="B31" i="13"/>
  <c r="H31" i="27"/>
  <c r="H30" i="27"/>
  <c r="H29" i="27"/>
  <c r="H28" i="27"/>
  <c r="H27" i="27"/>
  <c r="H26" i="27"/>
  <c r="M9" i="28"/>
  <c r="M7" i="28"/>
  <c r="M44" i="28"/>
  <c r="O8" i="28"/>
  <c r="O72" i="28"/>
  <c r="L9" i="28"/>
  <c r="L7" i="28"/>
  <c r="L44" i="28"/>
  <c r="F16" i="13"/>
  <c r="G16" i="13"/>
  <c r="H16" i="13"/>
  <c r="I16" i="13"/>
  <c r="J16" i="13"/>
  <c r="K16" i="13"/>
  <c r="L16" i="13"/>
  <c r="M16" i="13"/>
  <c r="N16" i="13"/>
  <c r="O16" i="13"/>
  <c r="P16" i="13"/>
  <c r="Q16" i="13"/>
  <c r="R16" i="13"/>
  <c r="S16" i="13"/>
  <c r="T16" i="13"/>
  <c r="U16" i="13"/>
  <c r="V16" i="13"/>
  <c r="E16" i="13"/>
  <c r="C16" i="13"/>
  <c r="D16" i="13"/>
  <c r="V36" i="13"/>
  <c r="G36" i="13"/>
  <c r="F20" i="13"/>
  <c r="G20" i="13"/>
  <c r="H20" i="13"/>
  <c r="I20" i="13"/>
  <c r="J20" i="13"/>
  <c r="K20" i="13"/>
  <c r="L20" i="13"/>
  <c r="M20" i="13"/>
  <c r="N20" i="13"/>
  <c r="O20" i="13"/>
  <c r="P20" i="13"/>
  <c r="Q20" i="13"/>
  <c r="R20" i="13"/>
  <c r="S20" i="13"/>
  <c r="T20" i="13"/>
  <c r="U20" i="13"/>
  <c r="V20" i="13"/>
  <c r="E20" i="13"/>
  <c r="C20" i="13"/>
  <c r="D20" i="13"/>
  <c r="H19" i="13"/>
  <c r="I19" i="13"/>
  <c r="J19" i="13"/>
  <c r="K19" i="13"/>
  <c r="L19" i="13"/>
  <c r="M19" i="13"/>
  <c r="N19" i="13"/>
  <c r="O19" i="13"/>
  <c r="P19" i="13"/>
  <c r="Q19" i="13"/>
  <c r="R19" i="13"/>
  <c r="S19" i="13"/>
  <c r="T19" i="13"/>
  <c r="U19" i="13"/>
  <c r="V19" i="13"/>
  <c r="B25" i="13"/>
  <c r="B27" i="13"/>
  <c r="R31" i="28"/>
  <c r="S31" i="28"/>
  <c r="T31" i="28"/>
  <c r="U31" i="28"/>
  <c r="V31" i="28"/>
  <c r="W31" i="28"/>
  <c r="X31" i="28"/>
  <c r="Y31" i="28"/>
  <c r="Z31" i="28"/>
  <c r="AA31" i="28"/>
  <c r="AB31" i="28"/>
  <c r="AC31" i="28"/>
  <c r="AD31" i="28"/>
  <c r="AE31" i="28"/>
  <c r="AF31" i="28"/>
  <c r="AF79" i="28"/>
  <c r="AE79" i="28"/>
  <c r="AD79" i="28"/>
  <c r="AC79" i="28"/>
  <c r="AB79" i="28"/>
  <c r="AA79" i="28"/>
  <c r="Z79" i="28"/>
  <c r="Y79" i="28"/>
  <c r="X79" i="28"/>
  <c r="W79" i="28"/>
  <c r="V79" i="28"/>
  <c r="U79" i="28"/>
  <c r="T79" i="28"/>
  <c r="S79" i="28"/>
  <c r="R79" i="28"/>
  <c r="Q79" i="28"/>
  <c r="P79" i="28"/>
  <c r="O79" i="28"/>
  <c r="R30" i="28"/>
  <c r="S30" i="28"/>
  <c r="T30" i="28"/>
  <c r="U30" i="28"/>
  <c r="V30" i="28"/>
  <c r="W30" i="28"/>
  <c r="X30" i="28"/>
  <c r="Y30" i="28"/>
  <c r="Z30" i="28"/>
  <c r="AA30" i="28"/>
  <c r="AB30" i="28"/>
  <c r="AC30" i="28"/>
  <c r="AD30" i="28"/>
  <c r="AE30" i="28"/>
  <c r="AF30" i="28"/>
  <c r="AF78" i="28"/>
  <c r="AE78" i="28"/>
  <c r="AD78" i="28"/>
  <c r="AC78" i="28"/>
  <c r="AB78" i="28"/>
  <c r="AA78" i="28"/>
  <c r="Z78" i="28"/>
  <c r="Y78" i="28"/>
  <c r="X78" i="28"/>
  <c r="W78" i="28"/>
  <c r="V78" i="28"/>
  <c r="U78" i="28"/>
  <c r="T78" i="28"/>
  <c r="S78" i="28"/>
  <c r="R78" i="28"/>
  <c r="Q78" i="28"/>
  <c r="P78" i="28"/>
  <c r="O78" i="28"/>
  <c r="R29" i="28"/>
  <c r="S29" i="28"/>
  <c r="T29" i="28"/>
  <c r="U29" i="28"/>
  <c r="V29" i="28"/>
  <c r="W29" i="28"/>
  <c r="X29" i="28"/>
  <c r="Y29" i="28"/>
  <c r="Z29" i="28"/>
  <c r="AA29" i="28"/>
  <c r="AB29" i="28"/>
  <c r="AC29" i="28"/>
  <c r="AD29" i="28"/>
  <c r="AE29" i="28"/>
  <c r="AF29" i="28"/>
  <c r="AF77" i="28"/>
  <c r="AE77" i="28"/>
  <c r="AD77" i="28"/>
  <c r="AC77" i="28"/>
  <c r="AB77" i="28"/>
  <c r="AA77" i="28"/>
  <c r="Z77" i="28"/>
  <c r="Y77" i="28"/>
  <c r="X77" i="28"/>
  <c r="W77" i="28"/>
  <c r="V77" i="28"/>
  <c r="U77" i="28"/>
  <c r="T77" i="28"/>
  <c r="S77" i="28"/>
  <c r="R77" i="28"/>
  <c r="Q77" i="28"/>
  <c r="P77" i="28"/>
  <c r="O77" i="28"/>
  <c r="R28" i="28"/>
  <c r="S28" i="28"/>
  <c r="T28" i="28"/>
  <c r="U28" i="28"/>
  <c r="V28" i="28"/>
  <c r="W28" i="28"/>
  <c r="X28" i="28"/>
  <c r="Y28" i="28"/>
  <c r="Z28" i="28"/>
  <c r="AA28" i="28"/>
  <c r="AB28" i="28"/>
  <c r="AC28" i="28"/>
  <c r="AD28" i="28"/>
  <c r="AE28" i="28"/>
  <c r="AF28" i="28"/>
  <c r="AF76" i="28"/>
  <c r="AE76" i="28"/>
  <c r="AD76" i="28"/>
  <c r="AC76" i="28"/>
  <c r="AB76" i="28"/>
  <c r="AA76" i="28"/>
  <c r="Z76" i="28"/>
  <c r="Y76" i="28"/>
  <c r="X76" i="28"/>
  <c r="W76" i="28"/>
  <c r="V76" i="28"/>
  <c r="U76" i="28"/>
  <c r="T76" i="28"/>
  <c r="S76" i="28"/>
  <c r="R76" i="28"/>
  <c r="Q76" i="28"/>
  <c r="P76" i="28"/>
  <c r="O76" i="28"/>
  <c r="R27" i="28"/>
  <c r="S27" i="28"/>
  <c r="T27" i="28"/>
  <c r="U27" i="28"/>
  <c r="V27" i="28"/>
  <c r="W27" i="28"/>
  <c r="X27" i="28"/>
  <c r="Y27" i="28"/>
  <c r="Z27" i="28"/>
  <c r="AA27" i="28"/>
  <c r="AB27" i="28"/>
  <c r="AC27" i="28"/>
  <c r="AD27" i="28"/>
  <c r="AE27" i="28"/>
  <c r="AF27" i="28"/>
  <c r="AF75" i="28"/>
  <c r="AE75" i="28"/>
  <c r="AD75" i="28"/>
  <c r="AC75" i="28"/>
  <c r="AB75" i="28"/>
  <c r="AA75" i="28"/>
  <c r="Z75" i="28"/>
  <c r="Y75" i="28"/>
  <c r="X75" i="28"/>
  <c r="W75" i="28"/>
  <c r="V75" i="28"/>
  <c r="U75" i="28"/>
  <c r="T75" i="28"/>
  <c r="S75" i="28"/>
  <c r="R75" i="28"/>
  <c r="Q75" i="28"/>
  <c r="P75" i="28"/>
  <c r="O75" i="28"/>
  <c r="R26" i="28"/>
  <c r="S26" i="28"/>
  <c r="T26" i="28"/>
  <c r="U26" i="28"/>
  <c r="V26" i="28"/>
  <c r="W26" i="28"/>
  <c r="X26" i="28"/>
  <c r="Y26" i="28"/>
  <c r="Z26" i="28"/>
  <c r="AA26" i="28"/>
  <c r="AB26" i="28"/>
  <c r="AC26" i="28"/>
  <c r="AD26" i="28"/>
  <c r="AE26" i="28"/>
  <c r="AF26" i="28"/>
  <c r="AF74" i="28"/>
  <c r="AE74" i="28"/>
  <c r="AD74" i="28"/>
  <c r="AC74" i="28"/>
  <c r="AB74" i="28"/>
  <c r="AA74" i="28"/>
  <c r="Z74" i="28"/>
  <c r="Y74" i="28"/>
  <c r="X74" i="28"/>
  <c r="W74" i="28"/>
  <c r="V74" i="28"/>
  <c r="U74" i="28"/>
  <c r="T74" i="28"/>
  <c r="S74" i="28"/>
  <c r="R74" i="28"/>
  <c r="Q74" i="28"/>
  <c r="P74" i="28"/>
  <c r="O74" i="28"/>
  <c r="P8" i="28"/>
  <c r="Q8" i="28"/>
  <c r="R8" i="28"/>
  <c r="S8" i="28"/>
  <c r="T8" i="28"/>
  <c r="U8" i="28"/>
  <c r="V8" i="28"/>
  <c r="W8" i="28"/>
  <c r="X8" i="28"/>
  <c r="Y8" i="28"/>
  <c r="Z8" i="28"/>
  <c r="AA8" i="28"/>
  <c r="AB8" i="28"/>
  <c r="AC8" i="28"/>
  <c r="AD8" i="28"/>
  <c r="AE8" i="28"/>
  <c r="AF8" i="28"/>
  <c r="AF72" i="28"/>
  <c r="AE72" i="28"/>
  <c r="AD72" i="28"/>
  <c r="AC72" i="28"/>
  <c r="AB72" i="28"/>
  <c r="AA72" i="28"/>
  <c r="Z72" i="28"/>
  <c r="Y72" i="28"/>
  <c r="X72" i="28"/>
  <c r="W72" i="28"/>
  <c r="V72" i="28"/>
  <c r="U72" i="28"/>
  <c r="T72" i="28"/>
  <c r="S72" i="28"/>
  <c r="R72" i="28"/>
  <c r="Q72" i="28"/>
  <c r="P72" i="28"/>
  <c r="AF51" i="28"/>
  <c r="AE51" i="28"/>
  <c r="AD51" i="28"/>
  <c r="AC51" i="28"/>
  <c r="AB51" i="28"/>
  <c r="AA51" i="28"/>
  <c r="Z51" i="28"/>
  <c r="Y51" i="28"/>
  <c r="X51" i="28"/>
  <c r="W51" i="28"/>
  <c r="V51" i="28"/>
  <c r="U51" i="28"/>
  <c r="T51" i="28"/>
  <c r="S51" i="28"/>
  <c r="R51" i="28"/>
  <c r="Q51" i="28"/>
  <c r="P51" i="28"/>
  <c r="O51" i="28"/>
  <c r="AF50" i="28"/>
  <c r="AE50" i="28"/>
  <c r="AD50" i="28"/>
  <c r="AC50" i="28"/>
  <c r="AB50" i="28"/>
  <c r="AA50" i="28"/>
  <c r="Z50" i="28"/>
  <c r="Y50" i="28"/>
  <c r="X50" i="28"/>
  <c r="W50" i="28"/>
  <c r="V50" i="28"/>
  <c r="U50" i="28"/>
  <c r="T50" i="28"/>
  <c r="S50" i="28"/>
  <c r="R50" i="28"/>
  <c r="Q50" i="28"/>
  <c r="P50" i="28"/>
  <c r="O50" i="28"/>
  <c r="AF49" i="28"/>
  <c r="AE49" i="28"/>
  <c r="AD49" i="28"/>
  <c r="AC49" i="28"/>
  <c r="AB49" i="28"/>
  <c r="AA49" i="28"/>
  <c r="Z49" i="28"/>
  <c r="Y49" i="28"/>
  <c r="X49" i="28"/>
  <c r="W49" i="28"/>
  <c r="V49" i="28"/>
  <c r="U49" i="28"/>
  <c r="T49" i="28"/>
  <c r="S49" i="28"/>
  <c r="R49" i="28"/>
  <c r="Q49" i="28"/>
  <c r="P49" i="28"/>
  <c r="O49" i="28"/>
  <c r="AF48" i="28"/>
  <c r="AE48" i="28"/>
  <c r="AD48" i="28"/>
  <c r="AC48" i="28"/>
  <c r="AB48" i="28"/>
  <c r="AA48" i="28"/>
  <c r="Z48" i="28"/>
  <c r="Y48" i="28"/>
  <c r="X48" i="28"/>
  <c r="W48" i="28"/>
  <c r="V48" i="28"/>
  <c r="U48" i="28"/>
  <c r="T48" i="28"/>
  <c r="S48" i="28"/>
  <c r="R48" i="28"/>
  <c r="Q48" i="28"/>
  <c r="P48" i="28"/>
  <c r="O48" i="28"/>
  <c r="AF47" i="28"/>
  <c r="AE47" i="28"/>
  <c r="AD47" i="28"/>
  <c r="AC47" i="28"/>
  <c r="AB47" i="28"/>
  <c r="AA47" i="28"/>
  <c r="Z47" i="28"/>
  <c r="Y47" i="28"/>
  <c r="X47" i="28"/>
  <c r="W47" i="28"/>
  <c r="V47" i="28"/>
  <c r="U47" i="28"/>
  <c r="T47" i="28"/>
  <c r="S47" i="28"/>
  <c r="R47" i="28"/>
  <c r="Q47" i="28"/>
  <c r="P47" i="28"/>
  <c r="O47" i="28"/>
  <c r="AF46" i="28"/>
  <c r="AE46" i="28"/>
  <c r="AD46" i="28"/>
  <c r="AC46" i="28"/>
  <c r="AB46" i="28"/>
  <c r="AA46" i="28"/>
  <c r="Z46" i="28"/>
  <c r="Y46" i="28"/>
  <c r="X46" i="28"/>
  <c r="W46" i="28"/>
  <c r="V46" i="28"/>
  <c r="U46" i="28"/>
  <c r="T46" i="28"/>
  <c r="S46" i="28"/>
  <c r="R46" i="28"/>
  <c r="Q46" i="28"/>
  <c r="P46" i="28"/>
  <c r="O46" i="28"/>
  <c r="AF9" i="28"/>
  <c r="AF7" i="28"/>
  <c r="AF44" i="28"/>
  <c r="AE9" i="28"/>
  <c r="AE7" i="28"/>
  <c r="AE44" i="28"/>
  <c r="AD9" i="28"/>
  <c r="AD7" i="28"/>
  <c r="AD44" i="28"/>
  <c r="AC9" i="28"/>
  <c r="AC7" i="28"/>
  <c r="AC44" i="28"/>
  <c r="AB9" i="28"/>
  <c r="AB7" i="28"/>
  <c r="AB44" i="28"/>
  <c r="AA9" i="28"/>
  <c r="AA7" i="28"/>
  <c r="AA44" i="28"/>
  <c r="Z9" i="28"/>
  <c r="Z7" i="28"/>
  <c r="Z44" i="28"/>
  <c r="Y9" i="28"/>
  <c r="Y7" i="28"/>
  <c r="Y44" i="28"/>
  <c r="X9" i="28"/>
  <c r="X7" i="28"/>
  <c r="X44" i="28"/>
  <c r="W9" i="28"/>
  <c r="W7" i="28"/>
  <c r="W44" i="28"/>
  <c r="V9" i="28"/>
  <c r="V7" i="28"/>
  <c r="V44" i="28"/>
  <c r="U9" i="28"/>
  <c r="U7" i="28"/>
  <c r="U44" i="28"/>
  <c r="T9" i="28"/>
  <c r="T7" i="28"/>
  <c r="T44" i="28"/>
  <c r="S9" i="28"/>
  <c r="S7" i="28"/>
  <c r="S44" i="28"/>
  <c r="R9" i="28"/>
  <c r="R7" i="28"/>
  <c r="R44" i="28"/>
  <c r="Q9" i="28"/>
  <c r="Q7" i="28"/>
  <c r="Q44" i="28"/>
  <c r="P9" i="28"/>
  <c r="P7" i="28"/>
  <c r="P44" i="28"/>
  <c r="O9" i="28"/>
  <c r="O7" i="28"/>
  <c r="O44" i="28"/>
  <c r="N9" i="28"/>
  <c r="N7" i="28"/>
  <c r="N44" i="28"/>
  <c r="F20" i="28"/>
  <c r="J20" i="28"/>
  <c r="F16" i="28"/>
  <c r="J16" i="28"/>
  <c r="F13" i="28"/>
  <c r="J13" i="28"/>
  <c r="J9" i="28"/>
  <c r="J7" i="28"/>
  <c r="O8" i="27"/>
  <c r="P8" i="27"/>
  <c r="Q8" i="27"/>
  <c r="R8" i="27"/>
  <c r="S8" i="27"/>
  <c r="T8" i="27"/>
  <c r="U8" i="27"/>
  <c r="V8" i="27"/>
  <c r="W8" i="27"/>
  <c r="X8" i="27"/>
  <c r="Y8" i="27"/>
  <c r="Z8" i="27"/>
  <c r="AA8" i="27"/>
  <c r="AB8" i="27"/>
  <c r="AC8" i="27"/>
  <c r="AD8" i="27"/>
  <c r="AE8" i="27"/>
  <c r="AF8" i="27"/>
  <c r="AF9" i="27"/>
  <c r="AF7" i="27"/>
  <c r="AE9" i="27"/>
  <c r="AE7" i="27"/>
  <c r="AD9" i="27"/>
  <c r="AD7" i="27"/>
  <c r="AC9" i="27"/>
  <c r="AC7" i="27"/>
  <c r="AB9" i="27"/>
  <c r="AB7" i="27"/>
  <c r="AA9" i="27"/>
  <c r="AA7" i="27"/>
  <c r="Z9" i="27"/>
  <c r="Z7" i="27"/>
  <c r="Y9" i="27"/>
  <c r="Y7" i="27"/>
  <c r="X9" i="27"/>
  <c r="X7" i="27"/>
  <c r="W9" i="27"/>
  <c r="W7" i="27"/>
  <c r="V9" i="27"/>
  <c r="V7" i="27"/>
  <c r="U9" i="27"/>
  <c r="U7" i="27"/>
  <c r="T9" i="27"/>
  <c r="T7" i="27"/>
  <c r="S9" i="27"/>
  <c r="S7" i="27"/>
  <c r="R9" i="27"/>
  <c r="R7" i="27"/>
  <c r="Q9" i="27"/>
  <c r="Q7" i="27"/>
  <c r="P9" i="27"/>
  <c r="P7" i="27"/>
  <c r="AF79" i="27"/>
  <c r="AE79" i="27"/>
  <c r="AD79" i="27"/>
  <c r="AC79" i="27"/>
  <c r="AB79" i="27"/>
  <c r="AA79" i="27"/>
  <c r="Z79" i="27"/>
  <c r="Y79" i="27"/>
  <c r="X79" i="27"/>
  <c r="W79" i="27"/>
  <c r="V79" i="27"/>
  <c r="U79" i="27"/>
  <c r="T79" i="27"/>
  <c r="S79" i="27"/>
  <c r="R79" i="27"/>
  <c r="Q79" i="27"/>
  <c r="P79" i="27"/>
  <c r="O79" i="27"/>
  <c r="AF78" i="27"/>
  <c r="AE78" i="27"/>
  <c r="AD78" i="27"/>
  <c r="AC78" i="27"/>
  <c r="AB78" i="27"/>
  <c r="AA78" i="27"/>
  <c r="Z78" i="27"/>
  <c r="Y78" i="27"/>
  <c r="X78" i="27"/>
  <c r="W78" i="27"/>
  <c r="V78" i="27"/>
  <c r="U78" i="27"/>
  <c r="T78" i="27"/>
  <c r="S78" i="27"/>
  <c r="R78" i="27"/>
  <c r="Q78" i="27"/>
  <c r="P78" i="27"/>
  <c r="O78" i="27"/>
  <c r="AF77" i="27"/>
  <c r="AE77" i="27"/>
  <c r="AD77" i="27"/>
  <c r="AC77" i="27"/>
  <c r="AB77" i="27"/>
  <c r="AA77" i="27"/>
  <c r="Z77" i="27"/>
  <c r="Y77" i="27"/>
  <c r="X77" i="27"/>
  <c r="W77" i="27"/>
  <c r="V77" i="27"/>
  <c r="U77" i="27"/>
  <c r="T77" i="27"/>
  <c r="S77" i="27"/>
  <c r="R77" i="27"/>
  <c r="Q77" i="27"/>
  <c r="P77" i="27"/>
  <c r="O77" i="27"/>
  <c r="AF76" i="27"/>
  <c r="AE76" i="27"/>
  <c r="AD76" i="27"/>
  <c r="AC76" i="27"/>
  <c r="AB76" i="27"/>
  <c r="AA76" i="27"/>
  <c r="Z76" i="27"/>
  <c r="Y76" i="27"/>
  <c r="X76" i="27"/>
  <c r="W76" i="27"/>
  <c r="V76" i="27"/>
  <c r="U76" i="27"/>
  <c r="T76" i="27"/>
  <c r="S76" i="27"/>
  <c r="R76" i="27"/>
  <c r="Q76" i="27"/>
  <c r="P76" i="27"/>
  <c r="O76" i="27"/>
  <c r="AF75" i="27"/>
  <c r="AE75" i="27"/>
  <c r="AD75" i="27"/>
  <c r="AC75" i="27"/>
  <c r="AB75" i="27"/>
  <c r="AA75" i="27"/>
  <c r="Z75" i="27"/>
  <c r="Y75" i="27"/>
  <c r="X75" i="27"/>
  <c r="W75" i="27"/>
  <c r="V75" i="27"/>
  <c r="U75" i="27"/>
  <c r="T75" i="27"/>
  <c r="S75" i="27"/>
  <c r="R75" i="27"/>
  <c r="Q75" i="27"/>
  <c r="P75" i="27"/>
  <c r="O75" i="27"/>
  <c r="AF74" i="27"/>
  <c r="AE74" i="27"/>
  <c r="AD74" i="27"/>
  <c r="AC74" i="27"/>
  <c r="AB74" i="27"/>
  <c r="AA74" i="27"/>
  <c r="Z74" i="27"/>
  <c r="Y74" i="27"/>
  <c r="X74" i="27"/>
  <c r="W74" i="27"/>
  <c r="V74" i="27"/>
  <c r="U74" i="27"/>
  <c r="T74" i="27"/>
  <c r="S74" i="27"/>
  <c r="R74" i="27"/>
  <c r="Q74" i="27"/>
  <c r="P74" i="27"/>
  <c r="O74" i="27"/>
  <c r="AF72" i="27"/>
  <c r="AE72" i="27"/>
  <c r="AD72" i="27"/>
  <c r="AC72" i="27"/>
  <c r="AB72" i="27"/>
  <c r="AA72" i="27"/>
  <c r="Z72" i="27"/>
  <c r="Y72" i="27"/>
  <c r="X72" i="27"/>
  <c r="W72" i="27"/>
  <c r="V72" i="27"/>
  <c r="U72" i="27"/>
  <c r="T72" i="27"/>
  <c r="S72" i="27"/>
  <c r="R72" i="27"/>
  <c r="Q72" i="27"/>
  <c r="P72" i="27"/>
  <c r="O72" i="27"/>
  <c r="AF51" i="27"/>
  <c r="AE51" i="27"/>
  <c r="AD51" i="27"/>
  <c r="AC51" i="27"/>
  <c r="AB51" i="27"/>
  <c r="AA51" i="27"/>
  <c r="Z51" i="27"/>
  <c r="Y51" i="27"/>
  <c r="X51" i="27"/>
  <c r="W51" i="27"/>
  <c r="V51" i="27"/>
  <c r="U51" i="27"/>
  <c r="T51" i="27"/>
  <c r="S51" i="27"/>
  <c r="R51" i="27"/>
  <c r="Q51" i="27"/>
  <c r="P51" i="27"/>
  <c r="O51" i="27"/>
  <c r="N51" i="27"/>
  <c r="AF50" i="27"/>
  <c r="AE50" i="27"/>
  <c r="AD50" i="27"/>
  <c r="AC50" i="27"/>
  <c r="AB50" i="27"/>
  <c r="AA50" i="27"/>
  <c r="Z50" i="27"/>
  <c r="Y50" i="27"/>
  <c r="X50" i="27"/>
  <c r="W50" i="27"/>
  <c r="V50" i="27"/>
  <c r="U50" i="27"/>
  <c r="T50" i="27"/>
  <c r="S50" i="27"/>
  <c r="R50" i="27"/>
  <c r="Q50" i="27"/>
  <c r="P50" i="27"/>
  <c r="O50" i="27"/>
  <c r="N50" i="27"/>
  <c r="AF49" i="27"/>
  <c r="AE49" i="27"/>
  <c r="AD49" i="27"/>
  <c r="AC49" i="27"/>
  <c r="AB49" i="27"/>
  <c r="AA49" i="27"/>
  <c r="Z49" i="27"/>
  <c r="Y49" i="27"/>
  <c r="X49" i="27"/>
  <c r="W49" i="27"/>
  <c r="V49" i="27"/>
  <c r="U49" i="27"/>
  <c r="T49" i="27"/>
  <c r="S49" i="27"/>
  <c r="R49" i="27"/>
  <c r="Q49" i="27"/>
  <c r="P49" i="27"/>
  <c r="O49" i="27"/>
  <c r="N49" i="27"/>
  <c r="AF48" i="27"/>
  <c r="AE48" i="27"/>
  <c r="AD48" i="27"/>
  <c r="AC48" i="27"/>
  <c r="AB48" i="27"/>
  <c r="AA48" i="27"/>
  <c r="Z48" i="27"/>
  <c r="Y48" i="27"/>
  <c r="X48" i="27"/>
  <c r="W48" i="27"/>
  <c r="V48" i="27"/>
  <c r="U48" i="27"/>
  <c r="T48" i="27"/>
  <c r="S48" i="27"/>
  <c r="R48" i="27"/>
  <c r="Q48" i="27"/>
  <c r="P48" i="27"/>
  <c r="O48" i="27"/>
  <c r="N48" i="27"/>
  <c r="AF47" i="27"/>
  <c r="AE47" i="27"/>
  <c r="AD47" i="27"/>
  <c r="AC47" i="27"/>
  <c r="AB47" i="27"/>
  <c r="AA47" i="27"/>
  <c r="Z47" i="27"/>
  <c r="Y47" i="27"/>
  <c r="X47" i="27"/>
  <c r="W47" i="27"/>
  <c r="V47" i="27"/>
  <c r="U47" i="27"/>
  <c r="T47" i="27"/>
  <c r="S47" i="27"/>
  <c r="R47" i="27"/>
  <c r="Q47" i="27"/>
  <c r="P47" i="27"/>
  <c r="O47" i="27"/>
  <c r="N47" i="27"/>
  <c r="AF46" i="27"/>
  <c r="AE46" i="27"/>
  <c r="AD46" i="27"/>
  <c r="AC46" i="27"/>
  <c r="AB46" i="27"/>
  <c r="AA46" i="27"/>
  <c r="Z46" i="27"/>
  <c r="Y46" i="27"/>
  <c r="X46" i="27"/>
  <c r="W46" i="27"/>
  <c r="V46" i="27"/>
  <c r="U46" i="27"/>
  <c r="T46" i="27"/>
  <c r="S46" i="27"/>
  <c r="R46" i="27"/>
  <c r="Q46" i="27"/>
  <c r="P46" i="27"/>
  <c r="O46" i="27"/>
  <c r="N46" i="27"/>
  <c r="AF44" i="27"/>
  <c r="AE44" i="27"/>
  <c r="AD44" i="27"/>
  <c r="AC44" i="27"/>
  <c r="AB44" i="27"/>
  <c r="AA44" i="27"/>
  <c r="Z44" i="27"/>
  <c r="Y44" i="27"/>
  <c r="X44" i="27"/>
  <c r="W44" i="27"/>
  <c r="V44" i="27"/>
  <c r="U44" i="27"/>
  <c r="T44" i="27"/>
  <c r="S44" i="27"/>
  <c r="R44" i="27"/>
  <c r="Q44" i="27"/>
  <c r="P44" i="27"/>
  <c r="O9" i="27"/>
  <c r="O7" i="27"/>
  <c r="O44" i="27"/>
  <c r="N9" i="27"/>
  <c r="N7" i="27"/>
  <c r="N44" i="27"/>
  <c r="F20" i="27"/>
  <c r="J20" i="27"/>
  <c r="F16" i="27"/>
  <c r="J16" i="27"/>
  <c r="F13" i="27"/>
  <c r="J13" i="27"/>
  <c r="J9" i="27"/>
  <c r="J7" i="27"/>
  <c r="J36" i="13"/>
  <c r="K36" i="13"/>
  <c r="L36" i="13"/>
  <c r="M36" i="13"/>
  <c r="N36" i="13"/>
  <c r="O36" i="13"/>
  <c r="P36" i="13"/>
  <c r="Q36" i="13"/>
  <c r="R36" i="13"/>
  <c r="S36" i="13"/>
  <c r="T36" i="13"/>
  <c r="U36" i="13"/>
  <c r="I36" i="13"/>
  <c r="H36" i="13"/>
</calcChain>
</file>

<file path=xl/sharedStrings.xml><?xml version="1.0" encoding="utf-8"?>
<sst xmlns="http://schemas.openxmlformats.org/spreadsheetml/2006/main" count="194" uniqueCount="75">
  <si>
    <t>Tres de Febrero</t>
  </si>
  <si>
    <t>Las Heras</t>
  </si>
  <si>
    <t>Homicides</t>
  </si>
  <si>
    <t>Argentina</t>
  </si>
  <si>
    <t>Robberies</t>
  </si>
  <si>
    <t>Moron</t>
  </si>
  <si>
    <t>Buenos Aires</t>
  </si>
  <si>
    <t>Mendoza</t>
  </si>
  <si>
    <t>Santa Fe</t>
  </si>
  <si>
    <t>CABA</t>
  </si>
  <si>
    <t>Benefits</t>
  </si>
  <si>
    <t>Costs</t>
  </si>
  <si>
    <t>Component 1</t>
  </si>
  <si>
    <t>Component 2</t>
  </si>
  <si>
    <t>Component 3</t>
  </si>
  <si>
    <t>Assumptions</t>
  </si>
  <si>
    <t>Population</t>
  </si>
  <si>
    <t>Flow</t>
  </si>
  <si>
    <t>IRR</t>
  </si>
  <si>
    <t>Discount factor</t>
  </si>
  <si>
    <t>2017-2022</t>
  </si>
  <si>
    <t>2017-2023</t>
  </si>
  <si>
    <t>2017-2024</t>
  </si>
  <si>
    <t>2017-2025</t>
  </si>
  <si>
    <t>2017-2026</t>
  </si>
  <si>
    <t>2017-2027</t>
  </si>
  <si>
    <t>2017-2028</t>
  </si>
  <si>
    <t>2017-2029</t>
  </si>
  <si>
    <t>2017-2030</t>
  </si>
  <si>
    <t>2017-2031</t>
  </si>
  <si>
    <t>2017-2032</t>
  </si>
  <si>
    <t>2017-2033</t>
  </si>
  <si>
    <t>2017-2034</t>
  </si>
  <si>
    <t>2017-2035</t>
  </si>
  <si>
    <t>2017-2036</t>
  </si>
  <si>
    <t>Period</t>
  </si>
  <si>
    <t>Source: SNIC</t>
  </si>
  <si>
    <t>Cordoba</t>
  </si>
  <si>
    <t>Cordoba (cap)</t>
  </si>
  <si>
    <t>Santa Fe (cap)</t>
  </si>
  <si>
    <t>Administration</t>
  </si>
  <si>
    <t>Comuna 7</t>
  </si>
  <si>
    <t xml:space="preserve">Intervened </t>
  </si>
  <si>
    <t>Santa Fe (cap) - from Hoet</t>
  </si>
  <si>
    <t>Average 2006-2008</t>
  </si>
  <si>
    <t>Yearly growth 2007-2015</t>
  </si>
  <si>
    <t>If maintaining the rate</t>
  </si>
  <si>
    <t>Not intervened</t>
  </si>
  <si>
    <t>Population change</t>
  </si>
  <si>
    <t>(from INDEC)</t>
  </si>
  <si>
    <t>BA</t>
  </si>
  <si>
    <t>Population level</t>
  </si>
  <si>
    <t>Robbery rates (no intervention)</t>
  </si>
  <si>
    <t>Intervention =&gt;</t>
  </si>
  <si>
    <t>Robberies (with intervention)</t>
  </si>
  <si>
    <t>Robbery rates (with intervention)</t>
  </si>
  <si>
    <t>Robberies avoided</t>
  </si>
  <si>
    <t>Est. Pop. 2015</t>
  </si>
  <si>
    <t>Rates 2015</t>
  </si>
  <si>
    <t>Homicides rates (no intervention)</t>
  </si>
  <si>
    <t>Homicides levels (with intervention)</t>
  </si>
  <si>
    <t>Homicides rates (with intervention)</t>
  </si>
  <si>
    <t>Lives saved</t>
  </si>
  <si>
    <t>Cost per homicide (in USD):</t>
  </si>
  <si>
    <t>Cost per Robbery (in USD):</t>
  </si>
  <si>
    <t>Value homicides avoided</t>
  </si>
  <si>
    <t>Value robberies avoided</t>
  </si>
  <si>
    <t>Discount rate (standard IDB):</t>
  </si>
  <si>
    <t>Total present value (USD)</t>
  </si>
  <si>
    <t>2017-2021</t>
  </si>
  <si>
    <t>Present value benefits</t>
  </si>
  <si>
    <t>Present value of costs</t>
  </si>
  <si>
    <t>Present value difference</t>
  </si>
  <si>
    <t>Costo-beneficio (USD)</t>
  </si>
  <si>
    <t xml:space="preserve"> 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</si>
</sst>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#,##0.00&quot; &quot;;&quot; (&quot;#,##0.00&quot;)&quot;;&quot; -&quot;#&quot; &quot;;@&quot; &quot;"/>
    <numFmt numFmtId="167" formatCode="0.0"/>
  </numFmts>
  <fonts count="2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Century Schoolbook"/>
    </font>
    <font>
      <b/>
      <sz val="11"/>
      <color theme="1"/>
      <name val="Century Schoolbook"/>
    </font>
    <font>
      <b/>
      <sz val="12"/>
      <color theme="1"/>
      <name val="Century Schoolbook"/>
    </font>
    <font>
      <sz val="12"/>
      <color theme="1"/>
      <name val="Century Schoolbook"/>
    </font>
    <font>
      <sz val="12"/>
      <color rgb="FF0000FF"/>
      <name val="Century Schoolbook"/>
    </font>
    <font>
      <sz val="12"/>
      <color rgb="FFFF0000"/>
      <name val="Century Schoolbook"/>
    </font>
    <font>
      <b/>
      <u/>
      <sz val="11"/>
      <color theme="1"/>
      <name val="Century Schoolbook"/>
    </font>
    <font>
      <sz val="11"/>
      <color rgb="FFFF0000"/>
      <name val="Century Schoolbook"/>
    </font>
    <font>
      <sz val="11"/>
      <name val="Century Schoolbook"/>
    </font>
    <font>
      <sz val="10"/>
      <name val="Arial CE"/>
    </font>
    <font>
      <sz val="11"/>
      <color rgb="FF0000FF"/>
      <name val="Century Schoolbook"/>
    </font>
    <font>
      <sz val="11"/>
      <color rgb="FF000000"/>
      <name val="Century Schoolbook"/>
    </font>
    <font>
      <sz val="11"/>
      <name val="Arial"/>
      <family val="2"/>
    </font>
    <font>
      <b/>
      <u/>
      <sz val="11"/>
      <name val="Century Schoolbook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0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577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3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8" fillId="0" borderId="0"/>
    <xf numFmtId="166" fontId="19" fillId="0" borderId="0" applyFont="0" applyBorder="0" applyProtection="0"/>
    <xf numFmtId="166" fontId="20" fillId="0" borderId="0" applyBorder="0" applyProtection="0"/>
    <xf numFmtId="9" fontId="20" fillId="0" borderId="0" applyBorder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95">
    <xf numFmtId="0" fontId="0" fillId="0" borderId="0" xfId="0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 indent="1"/>
    </xf>
    <xf numFmtId="164" fontId="4" fillId="0" borderId="0" xfId="1" applyNumberFormat="1" applyFont="1"/>
    <xf numFmtId="0" fontId="6" fillId="0" borderId="0" xfId="0" applyFont="1"/>
    <xf numFmtId="0" fontId="7" fillId="0" borderId="0" xfId="0" applyFont="1"/>
    <xf numFmtId="2" fontId="8" fillId="0" borderId="0" xfId="0" applyNumberFormat="1" applyFont="1"/>
    <xf numFmtId="164" fontId="8" fillId="0" borderId="0" xfId="1" applyNumberFormat="1" applyFont="1"/>
    <xf numFmtId="164" fontId="7" fillId="0" borderId="0" xfId="1" applyNumberFormat="1" applyFont="1"/>
    <xf numFmtId="0" fontId="7" fillId="0" borderId="0" xfId="0" applyFont="1" applyAlignment="1">
      <alignment horizontal="left" indent="1"/>
    </xf>
    <xf numFmtId="9" fontId="7" fillId="0" borderId="0" xfId="0" applyNumberFormat="1" applyFont="1"/>
    <xf numFmtId="9" fontId="8" fillId="0" borderId="0" xfId="0" applyNumberFormat="1" applyFont="1"/>
    <xf numFmtId="164" fontId="8" fillId="0" borderId="0" xfId="0" applyNumberFormat="1" applyFont="1"/>
    <xf numFmtId="0" fontId="10" fillId="0" borderId="0" xfId="0" applyFont="1"/>
    <xf numFmtId="0" fontId="11" fillId="0" borderId="0" xfId="0" applyFont="1"/>
    <xf numFmtId="164" fontId="11" fillId="0" borderId="0" xfId="1" applyNumberFormat="1" applyFont="1"/>
    <xf numFmtId="164" fontId="12" fillId="0" borderId="0" xfId="1" applyNumberFormat="1" applyFont="1"/>
    <xf numFmtId="164" fontId="4" fillId="0" borderId="0" xfId="0" applyNumberFormat="1" applyFont="1"/>
    <xf numFmtId="164" fontId="4" fillId="0" borderId="0" xfId="1" applyNumberFormat="1" applyFont="1" applyFill="1"/>
    <xf numFmtId="0" fontId="4" fillId="2" borderId="0" xfId="0" applyFont="1" applyFill="1"/>
    <xf numFmtId="164" fontId="7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Fill="1"/>
    <xf numFmtId="1" fontId="4" fillId="0" borderId="0" xfId="0" applyNumberFormat="1" applyFont="1" applyFill="1"/>
    <xf numFmtId="1" fontId="14" fillId="0" borderId="0" xfId="0" applyNumberFormat="1" applyFont="1" applyFill="1"/>
    <xf numFmtId="1" fontId="11" fillId="0" borderId="0" xfId="0" applyNumberFormat="1" applyFont="1" applyFill="1"/>
    <xf numFmtId="164" fontId="4" fillId="0" borderId="0" xfId="0" applyNumberFormat="1" applyFont="1" applyFill="1"/>
    <xf numFmtId="164" fontId="4" fillId="0" borderId="0" xfId="1" applyNumberFormat="1" applyFont="1" applyAlignment="1">
      <alignment horizontal="right"/>
    </xf>
    <xf numFmtId="0" fontId="15" fillId="0" borderId="0" xfId="0" applyFont="1" applyFill="1" applyAlignment="1">
      <alignment vertical="center" wrapText="1"/>
    </xf>
    <xf numFmtId="0" fontId="12" fillId="0" borderId="0" xfId="0" applyFont="1" applyFill="1"/>
    <xf numFmtId="164" fontId="12" fillId="0" borderId="0" xfId="1" applyNumberFormat="1" applyFont="1" applyFill="1"/>
    <xf numFmtId="1" fontId="12" fillId="0" borderId="0" xfId="0" applyNumberFormat="1" applyFont="1" applyFill="1"/>
    <xf numFmtId="0" fontId="12" fillId="0" borderId="0" xfId="0" applyFont="1" applyFill="1" applyAlignment="1">
      <alignment horizontal="left" indent="1"/>
    </xf>
    <xf numFmtId="1" fontId="4" fillId="0" borderId="0" xfId="0" applyNumberFormat="1" applyFont="1"/>
    <xf numFmtId="1" fontId="4" fillId="0" borderId="0" xfId="0" applyNumberFormat="1" applyFont="1" applyAlignment="1">
      <alignment horizontal="right"/>
    </xf>
    <xf numFmtId="10" fontId="4" fillId="0" borderId="0" xfId="2" applyNumberFormat="1" applyFont="1"/>
    <xf numFmtId="3" fontId="16" fillId="0" borderId="0" xfId="145" applyNumberFormat="1" applyFont="1" applyFill="1" applyBorder="1"/>
    <xf numFmtId="3" fontId="16" fillId="0" borderId="0" xfId="145" applyNumberFormat="1" applyFont="1" applyBorder="1"/>
    <xf numFmtId="0" fontId="12" fillId="0" borderId="0" xfId="0" applyFont="1"/>
    <xf numFmtId="0" fontId="12" fillId="0" borderId="0" xfId="0" applyFont="1" applyAlignment="1">
      <alignment horizontal="right"/>
    </xf>
    <xf numFmtId="10" fontId="12" fillId="0" borderId="0" xfId="2" applyNumberFormat="1" applyFont="1"/>
    <xf numFmtId="0" fontId="17" fillId="0" borderId="0" xfId="0" applyFont="1"/>
    <xf numFmtId="2" fontId="14" fillId="0" borderId="0" xfId="0" applyNumberFormat="1" applyFont="1"/>
    <xf numFmtId="2" fontId="11" fillId="0" borderId="0" xfId="0" applyNumberFormat="1" applyFont="1"/>
    <xf numFmtId="164" fontId="11" fillId="0" borderId="0" xfId="0" applyNumberFormat="1" applyFont="1"/>
    <xf numFmtId="43" fontId="11" fillId="0" borderId="0" xfId="0" applyNumberFormat="1" applyFont="1"/>
    <xf numFmtId="2" fontId="14" fillId="4" borderId="0" xfId="0" applyNumberFormat="1" applyFont="1" applyFill="1"/>
    <xf numFmtId="0" fontId="14" fillId="4" borderId="0" xfId="0" applyFont="1" applyFill="1"/>
    <xf numFmtId="0" fontId="14" fillId="0" borderId="0" xfId="0" applyFont="1"/>
    <xf numFmtId="164" fontId="14" fillId="0" borderId="0" xfId="0" applyNumberFormat="1" applyFont="1"/>
    <xf numFmtId="43" fontId="4" fillId="0" borderId="0" xfId="1" applyFont="1"/>
    <xf numFmtId="164" fontId="12" fillId="0" borderId="0" xfId="1" applyNumberFormat="1" applyFont="1" applyFill="1" applyAlignment="1">
      <alignment horizontal="right"/>
    </xf>
    <xf numFmtId="0" fontId="6" fillId="5" borderId="1" xfId="0" applyFont="1" applyFill="1" applyBorder="1"/>
    <xf numFmtId="0" fontId="7" fillId="5" borderId="2" xfId="0" applyFont="1" applyFill="1" applyBorder="1"/>
    <xf numFmtId="0" fontId="7" fillId="5" borderId="2" xfId="0" applyFont="1" applyFill="1" applyBorder="1" applyAlignment="1">
      <alignment horizontal="left"/>
    </xf>
    <xf numFmtId="43" fontId="9" fillId="5" borderId="2" xfId="1" applyFont="1" applyFill="1" applyBorder="1" applyAlignment="1">
      <alignment horizontal="left"/>
    </xf>
    <xf numFmtId="0" fontId="7" fillId="5" borderId="2" xfId="0" applyFont="1" applyFill="1" applyBorder="1" applyAlignment="1">
      <alignment horizontal="left" indent="1"/>
    </xf>
    <xf numFmtId="43" fontId="9" fillId="5" borderId="3" xfId="1" applyFont="1" applyFill="1" applyBorder="1" applyAlignment="1">
      <alignment horizontal="left"/>
    </xf>
    <xf numFmtId="43" fontId="14" fillId="0" borderId="0" xfId="0" applyNumberFormat="1" applyFont="1"/>
    <xf numFmtId="164" fontId="9" fillId="0" borderId="0" xfId="1" applyNumberFormat="1" applyFont="1"/>
    <xf numFmtId="164" fontId="8" fillId="4" borderId="3" xfId="0" applyNumberFormat="1" applyFont="1" applyFill="1" applyBorder="1"/>
    <xf numFmtId="9" fontId="9" fillId="5" borderId="2" xfId="2" applyFont="1" applyFill="1" applyBorder="1" applyAlignment="1">
      <alignment horizontal="right"/>
    </xf>
    <xf numFmtId="0" fontId="7" fillId="4" borderId="2" xfId="0" applyFont="1" applyFill="1" applyBorder="1"/>
    <xf numFmtId="164" fontId="8" fillId="4" borderId="2" xfId="0" applyNumberFormat="1" applyFont="1" applyFill="1" applyBorder="1"/>
    <xf numFmtId="0" fontId="6" fillId="4" borderId="1" xfId="0" applyFont="1" applyFill="1" applyBorder="1"/>
    <xf numFmtId="10" fontId="14" fillId="0" borderId="0" xfId="2" applyNumberFormat="1" applyFont="1"/>
    <xf numFmtId="10" fontId="14" fillId="0" borderId="0" xfId="2" applyNumberFormat="1" applyFont="1" applyFill="1"/>
    <xf numFmtId="164" fontId="14" fillId="0" borderId="0" xfId="1" applyNumberFormat="1" applyFont="1" applyFill="1"/>
    <xf numFmtId="164" fontId="11" fillId="0" borderId="0" xfId="1" applyNumberFormat="1" applyFont="1" applyFill="1"/>
    <xf numFmtId="164" fontId="15" fillId="0" borderId="0" xfId="1" applyNumberFormat="1" applyFont="1" applyFill="1" applyAlignment="1">
      <alignment vertical="center" wrapText="1"/>
    </xf>
    <xf numFmtId="43" fontId="7" fillId="0" borderId="0" xfId="1" applyFont="1"/>
    <xf numFmtId="167" fontId="14" fillId="0" borderId="0" xfId="0" applyNumberFormat="1" applyFont="1"/>
    <xf numFmtId="167" fontId="14" fillId="4" borderId="0" xfId="0" applyNumberFormat="1" applyFont="1" applyFill="1"/>
    <xf numFmtId="164" fontId="14" fillId="0" borderId="0" xfId="1" applyNumberFormat="1" applyFont="1"/>
    <xf numFmtId="164" fontId="15" fillId="0" borderId="0" xfId="0" applyNumberFormat="1" applyFont="1" applyFill="1" applyAlignment="1">
      <alignment vertical="center" wrapText="1"/>
    </xf>
    <xf numFmtId="43" fontId="8" fillId="4" borderId="2" xfId="0" applyNumberFormat="1" applyFont="1" applyFill="1" applyBorder="1"/>
    <xf numFmtId="164" fontId="14" fillId="4" borderId="0" xfId="1" applyNumberFormat="1" applyFont="1" applyFill="1"/>
    <xf numFmtId="165" fontId="8" fillId="0" borderId="0" xfId="0" applyNumberFormat="1" applyFont="1"/>
    <xf numFmtId="164" fontId="14" fillId="0" borderId="0" xfId="1" applyNumberFormat="1" applyFont="1" applyFill="1" applyBorder="1"/>
    <xf numFmtId="2" fontId="11" fillId="3" borderId="0" xfId="0" applyNumberFormat="1" applyFont="1" applyFill="1" applyBorder="1"/>
    <xf numFmtId="0" fontId="11" fillId="3" borderId="4" xfId="0" applyFont="1" applyFill="1" applyBorder="1"/>
    <xf numFmtId="2" fontId="11" fillId="3" borderId="5" xfId="0" applyNumberFormat="1" applyFont="1" applyFill="1" applyBorder="1"/>
    <xf numFmtId="2" fontId="11" fillId="3" borderId="6" xfId="0" applyNumberFormat="1" applyFont="1" applyFill="1" applyBorder="1"/>
    <xf numFmtId="2" fontId="11" fillId="3" borderId="7" xfId="0" applyNumberFormat="1" applyFont="1" applyFill="1" applyBorder="1"/>
    <xf numFmtId="2" fontId="11" fillId="3" borderId="8" xfId="0" applyNumberFormat="1" applyFont="1" applyFill="1" applyBorder="1"/>
    <xf numFmtId="2" fontId="11" fillId="3" borderId="9" xfId="0" applyNumberFormat="1" applyFont="1" applyFill="1" applyBorder="1"/>
    <xf numFmtId="9" fontId="11" fillId="5" borderId="10" xfId="0" applyNumberFormat="1" applyFont="1" applyFill="1" applyBorder="1" applyAlignment="1">
      <alignment horizontal="center"/>
    </xf>
    <xf numFmtId="9" fontId="11" fillId="5" borderId="11" xfId="0" applyNumberFormat="1" applyFont="1" applyFill="1" applyBorder="1" applyAlignment="1">
      <alignment horizontal="center"/>
    </xf>
    <xf numFmtId="9" fontId="11" fillId="5" borderId="12" xfId="0" applyNumberFormat="1" applyFont="1" applyFill="1" applyBorder="1" applyAlignment="1">
      <alignment horizontal="center"/>
    </xf>
    <xf numFmtId="2" fontId="14" fillId="0" borderId="0" xfId="0" applyNumberFormat="1" applyFont="1" applyFill="1" applyBorder="1"/>
    <xf numFmtId="0" fontId="14" fillId="0" borderId="0" xfId="0" applyFont="1" applyAlignment="1">
      <alignment horizontal="center"/>
    </xf>
    <xf numFmtId="165" fontId="14" fillId="0" borderId="0" xfId="2" applyNumberFormat="1" applyFont="1" applyAlignment="1">
      <alignment horizontal="center"/>
    </xf>
  </cellXfs>
  <cellStyles count="577">
    <cellStyle name="Comma" xfId="1" builtinId="3"/>
    <cellStyle name="Excel Built-in Comma" xfId="254"/>
    <cellStyle name="Excel Built-in Comma 1" xfId="255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29" builtinId="9" hidden="1"/>
    <cellStyle name="Followed Hyperlink" xfId="130" builtinId="9" hidden="1"/>
    <cellStyle name="Followed Hyperlink" xfId="131" builtinId="9" hidden="1"/>
    <cellStyle name="Followed Hyperlink" xfId="132" builtinId="9" hidden="1"/>
    <cellStyle name="Followed Hyperlink" xfId="133" builtinId="9" hidden="1"/>
    <cellStyle name="Followed Hyperlink" xfId="134" builtinId="9" hidden="1"/>
    <cellStyle name="Followed Hyperlink" xfId="135" builtinId="9" hidden="1"/>
    <cellStyle name="Followed Hyperlink" xfId="136" builtinId="9" hidden="1"/>
    <cellStyle name="Followed Hyperlink" xfId="137" builtinId="9" hidden="1"/>
    <cellStyle name="Followed Hyperlink" xfId="138" builtinId="9" hidden="1"/>
    <cellStyle name="Followed Hyperlink" xfId="139" builtinId="9" hidden="1"/>
    <cellStyle name="Followed Hyperlink" xfId="140" builtinId="9" hidden="1"/>
    <cellStyle name="Followed Hyperlink" xfId="141" builtinId="9" hidden="1"/>
    <cellStyle name="Followed Hyperlink" xfId="142" builtinId="9" hidden="1"/>
    <cellStyle name="Followed Hyperlink" xfId="143" builtinId="9" hidden="1"/>
    <cellStyle name="Followed Hyperlink" xfId="144" builtinId="9" hidden="1"/>
    <cellStyle name="Followed Hyperlink" xfId="146" builtinId="9" hidden="1"/>
    <cellStyle name="Followed Hyperlink" xfId="147" builtinId="9" hidden="1"/>
    <cellStyle name="Followed Hyperlink" xfId="148" builtinId="9" hidden="1"/>
    <cellStyle name="Followed Hyperlink" xfId="149" builtinId="9" hidden="1"/>
    <cellStyle name="Followed Hyperlink" xfId="150" builtinId="9" hidden="1"/>
    <cellStyle name="Followed Hyperlink" xfId="151" builtinId="9" hidden="1"/>
    <cellStyle name="Followed Hyperlink" xfId="152" builtinId="9" hidden="1"/>
    <cellStyle name="Followed Hyperlink" xfId="153" builtinId="9" hidden="1"/>
    <cellStyle name="Followed Hyperlink" xfId="154" builtinId="9" hidden="1"/>
    <cellStyle name="Followed Hyperlink" xfId="155" builtinId="9" hidden="1"/>
    <cellStyle name="Followed Hyperlink" xfId="156" builtinId="9" hidden="1"/>
    <cellStyle name="Followed Hyperlink" xfId="157" builtinId="9" hidden="1"/>
    <cellStyle name="Followed Hyperlink" xfId="158" builtinId="9" hidden="1"/>
    <cellStyle name="Followed Hyperlink" xfId="159" builtinId="9" hidden="1"/>
    <cellStyle name="Followed Hyperlink" xfId="160" builtinId="9" hidden="1"/>
    <cellStyle name="Followed Hyperlink" xfId="161" builtinId="9" hidden="1"/>
    <cellStyle name="Followed Hyperlink" xfId="162" builtinId="9" hidden="1"/>
    <cellStyle name="Followed Hyperlink" xfId="163" builtinId="9" hidden="1"/>
    <cellStyle name="Followed Hyperlink" xfId="164" builtinId="9" hidden="1"/>
    <cellStyle name="Followed Hyperlink" xfId="165" builtinId="9" hidden="1"/>
    <cellStyle name="Followed Hyperlink" xfId="166" builtinId="9" hidden="1"/>
    <cellStyle name="Followed Hyperlink" xfId="167" builtinId="9" hidden="1"/>
    <cellStyle name="Followed Hyperlink" xfId="168" builtinId="9" hidden="1"/>
    <cellStyle name="Followed Hyperlink" xfId="169" builtinId="9" hidden="1"/>
    <cellStyle name="Followed Hyperlink" xfId="170" builtinId="9" hidden="1"/>
    <cellStyle name="Followed Hyperlink" xfId="171" builtinId="9" hidden="1"/>
    <cellStyle name="Followed Hyperlink" xfId="172" builtinId="9" hidden="1"/>
    <cellStyle name="Followed Hyperlink" xfId="173" builtinId="9" hidden="1"/>
    <cellStyle name="Followed Hyperlink" xfId="174" builtinId="9" hidden="1"/>
    <cellStyle name="Followed Hyperlink" xfId="175" builtinId="9" hidden="1"/>
    <cellStyle name="Followed Hyperlink" xfId="176" builtinId="9" hidden="1"/>
    <cellStyle name="Followed Hyperlink" xfId="177" builtinId="9" hidden="1"/>
    <cellStyle name="Followed Hyperlink" xfId="178" builtinId="9" hidden="1"/>
    <cellStyle name="Followed Hyperlink" xfId="179" builtinId="9" hidden="1"/>
    <cellStyle name="Followed Hyperlink" xfId="180" builtinId="9" hidden="1"/>
    <cellStyle name="Followed Hyperlink" xfId="181" builtinId="9" hidden="1"/>
    <cellStyle name="Followed Hyperlink" xfId="182" builtinId="9" hidden="1"/>
    <cellStyle name="Followed Hyperlink" xfId="183" builtinId="9" hidden="1"/>
    <cellStyle name="Followed Hyperlink" xfId="184" builtinId="9" hidden="1"/>
    <cellStyle name="Followed Hyperlink" xfId="185" builtinId="9" hidden="1"/>
    <cellStyle name="Followed Hyperlink" xfId="186" builtinId="9" hidden="1"/>
    <cellStyle name="Followed Hyperlink" xfId="187" builtinId="9" hidden="1"/>
    <cellStyle name="Followed Hyperlink" xfId="188" builtinId="9" hidden="1"/>
    <cellStyle name="Followed Hyperlink" xfId="189" builtinId="9" hidden="1"/>
    <cellStyle name="Followed Hyperlink" xfId="190" builtinId="9" hidden="1"/>
    <cellStyle name="Followed Hyperlink" xfId="191" builtinId="9" hidden="1"/>
    <cellStyle name="Followed Hyperlink" xfId="192" builtinId="9" hidden="1"/>
    <cellStyle name="Followed Hyperlink" xfId="193" builtinId="9" hidden="1"/>
    <cellStyle name="Followed Hyperlink" xfId="194" builtinId="9" hidden="1"/>
    <cellStyle name="Followed Hyperlink" xfId="195" builtinId="9" hidden="1"/>
    <cellStyle name="Followed Hyperlink" xfId="196" builtinId="9" hidden="1"/>
    <cellStyle name="Followed Hyperlink" xfId="197" builtinId="9" hidden="1"/>
    <cellStyle name="Followed Hyperlink" xfId="198" builtinId="9" hidden="1"/>
    <cellStyle name="Followed Hyperlink" xfId="199" builtinId="9" hidden="1"/>
    <cellStyle name="Followed Hyperlink" xfId="200" builtinId="9" hidden="1"/>
    <cellStyle name="Followed Hyperlink" xfId="201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Normal" xfId="0" builtinId="0"/>
    <cellStyle name="Normal 23" xfId="253"/>
    <cellStyle name="Normal_cpobxsexo" xfId="145"/>
    <cellStyle name="Percent" xfId="2" builtinId="5"/>
    <cellStyle name="Porcentagem 2" xfId="256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48"/>
  <sheetViews>
    <sheetView zoomScale="150" zoomScaleNormal="150" zoomScalePageLayoutView="150" workbookViewId="0">
      <pane xSplit="2" ySplit="1" topLeftCell="C30" activePane="bottomRight" state="frozen"/>
      <selection pane="topRight" activeCell="C1" sqref="C1"/>
      <selection pane="bottomLeft" activeCell="A2" sqref="A2"/>
      <selection pane="bottomRight" activeCell="G13" sqref="G13"/>
    </sheetView>
  </sheetViews>
  <sheetFormatPr defaultColWidth="10.875" defaultRowHeight="15.75"/>
  <cols>
    <col min="1" max="1" width="3.375" style="6" customWidth="1"/>
    <col min="2" max="2" width="29" style="6" bestFit="1" customWidth="1"/>
    <col min="3" max="3" width="16" style="6" bestFit="1" customWidth="1"/>
    <col min="4" max="20" width="14.375" style="6" bestFit="1" customWidth="1"/>
    <col min="21" max="21" width="13.625" style="6" bestFit="1" customWidth="1"/>
    <col min="22" max="22" width="15.375" style="6" bestFit="1" customWidth="1"/>
    <col min="23" max="16384" width="10.875" style="6"/>
  </cols>
  <sheetData>
    <row r="1" spans="2:22" s="5" customFormat="1" ht="15">
      <c r="C1" s="5">
        <v>2017</v>
      </c>
      <c r="D1" s="5">
        <v>2018</v>
      </c>
      <c r="E1" s="5">
        <v>2019</v>
      </c>
      <c r="F1" s="5">
        <v>2020</v>
      </c>
      <c r="G1" s="5">
        <v>2021</v>
      </c>
      <c r="H1" s="5">
        <v>2022</v>
      </c>
      <c r="I1" s="5">
        <v>2023</v>
      </c>
      <c r="J1" s="5">
        <v>2024</v>
      </c>
      <c r="K1" s="5">
        <v>2025</v>
      </c>
      <c r="L1" s="5">
        <v>2026</v>
      </c>
      <c r="M1" s="5">
        <v>2027</v>
      </c>
      <c r="N1" s="5">
        <v>2028</v>
      </c>
      <c r="O1" s="5">
        <v>2029</v>
      </c>
      <c r="P1" s="5">
        <v>2030</v>
      </c>
      <c r="Q1" s="5">
        <v>2031</v>
      </c>
      <c r="R1" s="5">
        <v>2032</v>
      </c>
      <c r="S1" s="5">
        <v>2033</v>
      </c>
      <c r="T1" s="5">
        <v>2034</v>
      </c>
      <c r="U1" s="5">
        <v>2035</v>
      </c>
      <c r="V1" s="5">
        <v>2036</v>
      </c>
    </row>
    <row r="3" spans="2:22">
      <c r="B3" s="5" t="s">
        <v>10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2:22">
      <c r="B4" s="10" t="s">
        <v>65</v>
      </c>
      <c r="C4" s="9"/>
      <c r="D4" s="62">
        <f>'Estimations - Hom'!N84*FLOW!$B$44</f>
        <v>2829329.4150844025</v>
      </c>
      <c r="E4" s="62">
        <f>'Estimations - Hom'!O84*FLOW!$B$44</f>
        <v>5696140.5657453602</v>
      </c>
      <c r="F4" s="62">
        <f>'Estimations - Hom'!P84*FLOW!$B$44</f>
        <v>8602252.2715416439</v>
      </c>
      <c r="G4" s="62">
        <f>'Estimations - Hom'!Q84*FLOW!$B$44</f>
        <v>11549071.507065741</v>
      </c>
      <c r="H4" s="62">
        <f>'Estimations - Hom'!R84*FLOW!$B$44</f>
        <v>13437673.458170593</v>
      </c>
      <c r="I4" s="62">
        <f>'Estimations - Hom'!S84*FLOW!$B$44</f>
        <v>15378035.215250429</v>
      </c>
      <c r="J4" s="62">
        <f>'Estimations - Hom'!T84*FLOW!$B$44</f>
        <v>17371716.127452169</v>
      </c>
      <c r="K4" s="62">
        <f>'Estimations - Hom'!U84*FLOW!$B$44</f>
        <v>19420326.768808648</v>
      </c>
      <c r="L4" s="62">
        <f>'Estimations - Hom'!V84*FLOW!$B$44</f>
        <v>21525530.740380354</v>
      </c>
      <c r="M4" s="62">
        <f>'Estimations - Hom'!W84*FLOW!$B$44</f>
        <v>23689046.538939964</v>
      </c>
      <c r="N4" s="62">
        <f>'Estimations - Hom'!X84*FLOW!$B$44</f>
        <v>25912649.494735438</v>
      </c>
      <c r="O4" s="62">
        <f>'Estimations - Hom'!Y84*FLOW!$B$44</f>
        <v>28198173.780965976</v>
      </c>
      <c r="P4" s="62">
        <f>'Estimations - Hom'!Z84*FLOW!$B$44</f>
        <v>30547514.497707389</v>
      </c>
      <c r="Q4" s="62">
        <f>'Estimations - Hom'!AA84*FLOW!$B$44</f>
        <v>32962629.833130199</v>
      </c>
      <c r="R4" s="62">
        <f>'Estimations - Hom'!AB84*FLOW!$B$44</f>
        <v>35445543.304964006</v>
      </c>
      <c r="S4" s="62">
        <f>'Estimations - Hom'!AC84*FLOW!$B$44</f>
        <v>37998346.08527714</v>
      </c>
      <c r="T4" s="62">
        <f>'Estimations - Hom'!AD84*FLOW!$B$44</f>
        <v>40623199.411759615</v>
      </c>
      <c r="U4" s="62">
        <f>'Estimations - Hom'!AE84*FLOW!$B$44</f>
        <v>43322337.088822111</v>
      </c>
      <c r="V4" s="62">
        <f>'Estimations - Hom'!AF84*FLOW!$B$44</f>
        <v>46098068.081952401</v>
      </c>
    </row>
    <row r="5" spans="2:22">
      <c r="B5" s="10" t="s">
        <v>66</v>
      </c>
      <c r="C5" s="9"/>
      <c r="D5" s="62">
        <f>'Estimations -Rob'!N84*FLOW!$B$47</f>
        <v>5154357.9061108455</v>
      </c>
      <c r="E5" s="62">
        <f>'Estimations -Rob'!O84*FLOW!$B$47</f>
        <v>10472332.499352681</v>
      </c>
      <c r="F5" s="62">
        <f>'Estimations -Rob'!P84*FLOW!$B$47</f>
        <v>15992074.90379034</v>
      </c>
      <c r="G5" s="62">
        <f>'Estimations -Rob'!Q84*FLOW!$B$47</f>
        <v>21756245.148434553</v>
      </c>
      <c r="H5" s="62">
        <f>'Estimations -Rob'!R84*FLOW!$B$47</f>
        <v>25967537.536111038</v>
      </c>
      <c r="I5" s="62">
        <f>'Estimations -Rob'!S84*FLOW!$B$47</f>
        <v>30617734.349165581</v>
      </c>
      <c r="J5" s="62">
        <f>'Estimations -Rob'!T84*FLOW!$B$47</f>
        <v>35763827.328325585</v>
      </c>
      <c r="K5" s="62">
        <f>'Estimations -Rob'!U84*FLOW!$B$47</f>
        <v>41471706.79943452</v>
      </c>
      <c r="L5" s="62">
        <f>'Estimations -Rob'!V84*FLOW!$B$47</f>
        <v>47817676.286474735</v>
      </c>
      <c r="M5" s="62">
        <f>'Estimations -Rob'!W84*FLOW!$B$47</f>
        <v>54890235.023190998</v>
      </c>
      <c r="N5" s="62">
        <f>'Estimations -Rob'!X84*FLOW!$B$47</f>
        <v>62792176.462578222</v>
      </c>
      <c r="O5" s="62">
        <f>'Estimations -Rob'!Y84*FLOW!$B$47</f>
        <v>71643059.570460618</v>
      </c>
      <c r="P5" s="62">
        <f>'Estimations -Rob'!Z84*FLOW!$B$47</f>
        <v>81582119.948875755</v>
      </c>
      <c r="Q5" s="62">
        <f>'Estimations -Rob'!AA84*FLOW!$B$47</f>
        <v>92771699.951907933</v>
      </c>
      <c r="R5" s="62">
        <f>'Estimations -Rob'!AB84*FLOW!$B$47</f>
        <v>105401291.26755521</v>
      </c>
      <c r="S5" s="62">
        <f>'Estimations -Rob'!AC84*FLOW!$B$47</f>
        <v>119692300.34172994</v>
      </c>
      <c r="T5" s="62">
        <f>'Estimations -Rob'!AD84*FLOW!$B$47</f>
        <v>135903666.98422298</v>
      </c>
      <c r="U5" s="62">
        <f>'Estimations -Rob'!AE84*FLOW!$B$47</f>
        <v>154338490.07616311</v>
      </c>
      <c r="V5" s="62">
        <f>'Estimations -Rob'!AF84*FLOW!$B$47</f>
        <v>175351842.14950487</v>
      </c>
    </row>
    <row r="6" spans="2:22"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</row>
    <row r="7" spans="2:22"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2:22">
      <c r="B8" s="5" t="s">
        <v>11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</row>
    <row r="9" spans="2:22">
      <c r="B9" s="10" t="s">
        <v>12</v>
      </c>
      <c r="C9" s="9">
        <v>345000</v>
      </c>
      <c r="D9" s="9">
        <v>4135000</v>
      </c>
      <c r="E9" s="9">
        <v>2720000</v>
      </c>
      <c r="F9" s="9">
        <v>90000</v>
      </c>
      <c r="G9" s="9">
        <v>60000</v>
      </c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2:22">
      <c r="B10" s="10" t="s">
        <v>13</v>
      </c>
      <c r="C10" s="9">
        <v>737500</v>
      </c>
      <c r="D10" s="9">
        <v>3913000</v>
      </c>
      <c r="E10" s="9">
        <v>3272000</v>
      </c>
      <c r="F10" s="9">
        <v>27500</v>
      </c>
      <c r="G10" s="9">
        <v>0</v>
      </c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2:22">
      <c r="B11" s="10" t="s">
        <v>14</v>
      </c>
      <c r="C11" s="9">
        <v>655000</v>
      </c>
      <c r="D11" s="9">
        <v>4859905</v>
      </c>
      <c r="E11" s="9">
        <v>3771495</v>
      </c>
      <c r="F11" s="9">
        <v>363600</v>
      </c>
      <c r="G11" s="9">
        <v>50000</v>
      </c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2:22">
      <c r="B12" s="10" t="s">
        <v>40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</row>
    <row r="16" spans="2:22">
      <c r="B16" s="6" t="s">
        <v>17</v>
      </c>
      <c r="C16" s="8">
        <f t="shared" ref="C16:V16" si="0">SUM(C3:C6)-SUM(C9:C12)</f>
        <v>-1737500</v>
      </c>
      <c r="D16" s="8">
        <f t="shared" si="0"/>
        <v>-4924217.6788047515</v>
      </c>
      <c r="E16" s="8">
        <f t="shared" si="0"/>
        <v>6404978.0650980398</v>
      </c>
      <c r="F16" s="8">
        <f t="shared" si="0"/>
        <v>24113227.175331984</v>
      </c>
      <c r="G16" s="8">
        <f t="shared" si="0"/>
        <v>33195316.655500293</v>
      </c>
      <c r="H16" s="8">
        <f t="shared" si="0"/>
        <v>39405210.994281635</v>
      </c>
      <c r="I16" s="8">
        <f t="shared" si="0"/>
        <v>45995769.564416006</v>
      </c>
      <c r="J16" s="8">
        <f t="shared" si="0"/>
        <v>53135543.455777749</v>
      </c>
      <c r="K16" s="8">
        <f t="shared" si="0"/>
        <v>60892033.568243168</v>
      </c>
      <c r="L16" s="8">
        <f t="shared" si="0"/>
        <v>69343207.026855081</v>
      </c>
      <c r="M16" s="8">
        <f t="shared" si="0"/>
        <v>78579281.562130958</v>
      </c>
      <c r="N16" s="8">
        <f t="shared" si="0"/>
        <v>88704825.957313657</v>
      </c>
      <c r="O16" s="8">
        <f t="shared" si="0"/>
        <v>99841233.351426601</v>
      </c>
      <c r="P16" s="8">
        <f t="shared" si="0"/>
        <v>112129634.44658315</v>
      </c>
      <c r="Q16" s="8">
        <f t="shared" si="0"/>
        <v>125734329.78503813</v>
      </c>
      <c r="R16" s="8">
        <f t="shared" si="0"/>
        <v>140846834.57251921</v>
      </c>
      <c r="S16" s="8">
        <f t="shared" si="0"/>
        <v>157690646.42700708</v>
      </c>
      <c r="T16" s="8">
        <f t="shared" si="0"/>
        <v>176526866.39598259</v>
      </c>
      <c r="U16" s="8">
        <f t="shared" si="0"/>
        <v>197660827.16498524</v>
      </c>
      <c r="V16" s="8">
        <f t="shared" si="0"/>
        <v>221449910.23145726</v>
      </c>
    </row>
    <row r="17" spans="2:22"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2:22">
      <c r="B18" s="6" t="s">
        <v>70</v>
      </c>
      <c r="C18" s="13">
        <f t="shared" ref="C18:V18" si="1">SUM(C4:C5)*C21</f>
        <v>0</v>
      </c>
      <c r="D18" s="13">
        <f t="shared" si="1"/>
        <v>7128292.2510671858</v>
      </c>
      <c r="E18" s="13">
        <f t="shared" si="1"/>
        <v>12889407.736844737</v>
      </c>
      <c r="F18" s="13">
        <f t="shared" si="1"/>
        <v>17505756.291661903</v>
      </c>
      <c r="G18" s="13">
        <f t="shared" si="1"/>
        <v>21166130.841567967</v>
      </c>
      <c r="H18" s="13">
        <f t="shared" si="1"/>
        <v>22359574.973413203</v>
      </c>
      <c r="I18" s="13">
        <f t="shared" si="1"/>
        <v>23302888.303833764</v>
      </c>
      <c r="J18" s="13">
        <f t="shared" si="1"/>
        <v>24035821.388720468</v>
      </c>
      <c r="K18" s="13">
        <f t="shared" si="1"/>
        <v>24593271.075770151</v>
      </c>
      <c r="L18" s="13">
        <f t="shared" si="1"/>
        <v>25005855.618257053</v>
      </c>
      <c r="M18" s="13">
        <f t="shared" si="1"/>
        <v>25300425.613530908</v>
      </c>
      <c r="N18" s="13">
        <f t="shared" si="1"/>
        <v>25500517.780973803</v>
      </c>
      <c r="O18" s="13">
        <f t="shared" si="1"/>
        <v>25626757.850259699</v>
      </c>
      <c r="P18" s="13">
        <f t="shared" si="1"/>
        <v>25697218.163847517</v>
      </c>
      <c r="Q18" s="13">
        <f t="shared" si="1"/>
        <v>25727735.000000674</v>
      </c>
      <c r="R18" s="13">
        <f t="shared" si="1"/>
        <v>25732190.087296426</v>
      </c>
      <c r="S18" s="13">
        <f t="shared" si="1"/>
        <v>25722760.302275848</v>
      </c>
      <c r="T18" s="13">
        <f t="shared" si="1"/>
        <v>25710139.112907231</v>
      </c>
      <c r="U18" s="13">
        <f t="shared" si="1"/>
        <v>25703732.946764439</v>
      </c>
      <c r="V18" s="13">
        <f t="shared" si="1"/>
        <v>25711835.319636472</v>
      </c>
    </row>
    <row r="19" spans="2:22">
      <c r="B19" s="6" t="s">
        <v>71</v>
      </c>
      <c r="C19" s="13">
        <f t="shared" ref="C19:V19" si="2">SUM(C9:C12)*C21</f>
        <v>1737500</v>
      </c>
      <c r="D19" s="13">
        <f t="shared" si="2"/>
        <v>11524915.178571427</v>
      </c>
      <c r="E19" s="13">
        <f t="shared" si="2"/>
        <v>7783398.4374999991</v>
      </c>
      <c r="F19" s="13">
        <f t="shared" si="2"/>
        <v>342437.47722303198</v>
      </c>
      <c r="G19" s="13">
        <f t="shared" si="2"/>
        <v>69906.988624531426</v>
      </c>
      <c r="H19" s="13">
        <f t="shared" si="2"/>
        <v>0</v>
      </c>
      <c r="I19" s="13">
        <f t="shared" si="2"/>
        <v>0</v>
      </c>
      <c r="J19" s="13">
        <f t="shared" si="2"/>
        <v>0</v>
      </c>
      <c r="K19" s="13">
        <f t="shared" si="2"/>
        <v>0</v>
      </c>
      <c r="L19" s="13">
        <f t="shared" si="2"/>
        <v>0</v>
      </c>
      <c r="M19" s="13">
        <f t="shared" si="2"/>
        <v>0</v>
      </c>
      <c r="N19" s="13">
        <f t="shared" si="2"/>
        <v>0</v>
      </c>
      <c r="O19" s="13">
        <f t="shared" si="2"/>
        <v>0</v>
      </c>
      <c r="P19" s="13">
        <f t="shared" si="2"/>
        <v>0</v>
      </c>
      <c r="Q19" s="13">
        <f t="shared" si="2"/>
        <v>0</v>
      </c>
      <c r="R19" s="13">
        <f t="shared" si="2"/>
        <v>0</v>
      </c>
      <c r="S19" s="13">
        <f t="shared" si="2"/>
        <v>0</v>
      </c>
      <c r="T19" s="13">
        <f t="shared" si="2"/>
        <v>0</v>
      </c>
      <c r="U19" s="13">
        <f t="shared" si="2"/>
        <v>0</v>
      </c>
      <c r="V19" s="13">
        <f t="shared" si="2"/>
        <v>0</v>
      </c>
    </row>
    <row r="20" spans="2:22">
      <c r="B20" s="6" t="s">
        <v>72</v>
      </c>
      <c r="C20" s="13">
        <f t="shared" ref="C20:V20" si="3">C16*C21</f>
        <v>-1737500</v>
      </c>
      <c r="D20" s="13">
        <f t="shared" si="3"/>
        <v>-4396622.9275042424</v>
      </c>
      <c r="E20" s="13">
        <f t="shared" si="3"/>
        <v>5106009.299344738</v>
      </c>
      <c r="F20" s="13">
        <f t="shared" si="3"/>
        <v>17163318.814438872</v>
      </c>
      <c r="G20" s="13">
        <f t="shared" si="3"/>
        <v>21096223.852943435</v>
      </c>
      <c r="H20" s="13">
        <f t="shared" si="3"/>
        <v>22359574.973413203</v>
      </c>
      <c r="I20" s="13">
        <f t="shared" si="3"/>
        <v>23302888.303833764</v>
      </c>
      <c r="J20" s="13">
        <f t="shared" si="3"/>
        <v>24035821.388720468</v>
      </c>
      <c r="K20" s="13">
        <f t="shared" si="3"/>
        <v>24593271.075770151</v>
      </c>
      <c r="L20" s="13">
        <f t="shared" si="3"/>
        <v>25005855.618257053</v>
      </c>
      <c r="M20" s="13">
        <f t="shared" si="3"/>
        <v>25300425.613530908</v>
      </c>
      <c r="N20" s="13">
        <f t="shared" si="3"/>
        <v>25500517.780973803</v>
      </c>
      <c r="O20" s="13">
        <f t="shared" si="3"/>
        <v>25626757.850259699</v>
      </c>
      <c r="P20" s="13">
        <f t="shared" si="3"/>
        <v>25697218.163847517</v>
      </c>
      <c r="Q20" s="13">
        <f t="shared" si="3"/>
        <v>25727735.000000674</v>
      </c>
      <c r="R20" s="13">
        <f t="shared" si="3"/>
        <v>25732190.087296426</v>
      </c>
      <c r="S20" s="13">
        <f t="shared" si="3"/>
        <v>25722760.302275848</v>
      </c>
      <c r="T20" s="13">
        <f t="shared" si="3"/>
        <v>25710139.112907231</v>
      </c>
      <c r="U20" s="13">
        <f t="shared" si="3"/>
        <v>25703732.946764439</v>
      </c>
      <c r="V20" s="13">
        <f t="shared" si="3"/>
        <v>25711835.319636472</v>
      </c>
    </row>
    <row r="21" spans="2:22">
      <c r="B21" s="6" t="s">
        <v>19</v>
      </c>
      <c r="C21" s="7">
        <f t="shared" ref="C21:V21" si="4">1/(1+$B$41)^(C1-2017)</f>
        <v>1</v>
      </c>
      <c r="D21" s="7">
        <f t="shared" si="4"/>
        <v>0.89285714285714279</v>
      </c>
      <c r="E21" s="7">
        <f t="shared" si="4"/>
        <v>0.79719387755102034</v>
      </c>
      <c r="F21" s="7">
        <f t="shared" si="4"/>
        <v>0.71178024781341087</v>
      </c>
      <c r="G21" s="7">
        <f t="shared" si="4"/>
        <v>0.63551807840483121</v>
      </c>
      <c r="H21" s="7">
        <f t="shared" si="4"/>
        <v>0.56742685571859919</v>
      </c>
      <c r="I21" s="7">
        <f t="shared" si="4"/>
        <v>0.50663112117732068</v>
      </c>
      <c r="J21" s="7">
        <f t="shared" si="4"/>
        <v>0.45234921533689343</v>
      </c>
      <c r="K21" s="7">
        <f t="shared" si="4"/>
        <v>0.4038832279793691</v>
      </c>
      <c r="L21" s="7">
        <f t="shared" si="4"/>
        <v>0.36061002498157957</v>
      </c>
      <c r="M21" s="7">
        <f t="shared" si="4"/>
        <v>0.32197323659069599</v>
      </c>
      <c r="N21" s="7">
        <f t="shared" si="4"/>
        <v>0.28747610409883567</v>
      </c>
      <c r="O21" s="7">
        <f t="shared" si="4"/>
        <v>0.25667509294538904</v>
      </c>
      <c r="P21" s="7">
        <f t="shared" si="4"/>
        <v>0.22917419012981158</v>
      </c>
      <c r="Q21" s="7">
        <f t="shared" si="4"/>
        <v>0.20461981261590317</v>
      </c>
      <c r="R21" s="7">
        <f t="shared" si="4"/>
        <v>0.18269626126419927</v>
      </c>
      <c r="S21" s="7">
        <f t="shared" si="4"/>
        <v>0.16312166184303503</v>
      </c>
      <c r="T21" s="7">
        <f t="shared" si="4"/>
        <v>0.14564434093128129</v>
      </c>
      <c r="U21" s="7">
        <f t="shared" si="4"/>
        <v>0.13003959011721541</v>
      </c>
      <c r="V21" s="7">
        <f t="shared" si="4"/>
        <v>0.1161067768903709</v>
      </c>
    </row>
    <row r="22" spans="2:22"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</row>
    <row r="23" spans="2:22">
      <c r="B23" s="67" t="s">
        <v>68</v>
      </c>
    </row>
    <row r="24" spans="2:22">
      <c r="B24" s="65" t="s">
        <v>69</v>
      </c>
      <c r="C24" s="21"/>
    </row>
    <row r="25" spans="2:22">
      <c r="B25" s="66">
        <f>SUM(C20:G20)</f>
        <v>37231429.039222807</v>
      </c>
      <c r="C25" s="21"/>
    </row>
    <row r="26" spans="2:22">
      <c r="B26" s="65" t="s">
        <v>34</v>
      </c>
      <c r="C26" s="73"/>
    </row>
    <row r="27" spans="2:22">
      <c r="B27" s="63">
        <f>SUM(C20:V20)</f>
        <v>412962152.57671046</v>
      </c>
    </row>
    <row r="29" spans="2:22">
      <c r="B29" s="67" t="s">
        <v>73</v>
      </c>
    </row>
    <row r="30" spans="2:22">
      <c r="B30" s="65" t="s">
        <v>69</v>
      </c>
    </row>
    <row r="31" spans="2:22">
      <c r="B31" s="78">
        <f>SUM(C18:G18)/SUM(C19:G19)</f>
        <v>2.7350710576875956</v>
      </c>
    </row>
    <row r="32" spans="2:22">
      <c r="B32" s="65" t="s">
        <v>34</v>
      </c>
    </row>
    <row r="33" spans="2:22">
      <c r="B33" s="78">
        <f>SUM(C18:V18)/SUM(C19:G19)</f>
        <v>20.244995353290804</v>
      </c>
    </row>
    <row r="35" spans="2:22">
      <c r="B35" s="6" t="s">
        <v>35</v>
      </c>
      <c r="G35" s="6" t="s">
        <v>69</v>
      </c>
      <c r="H35" s="6" t="s">
        <v>20</v>
      </c>
      <c r="I35" s="6" t="s">
        <v>21</v>
      </c>
      <c r="J35" s="6" t="s">
        <v>22</v>
      </c>
      <c r="K35" s="6" t="s">
        <v>23</v>
      </c>
      <c r="L35" s="6" t="s">
        <v>24</v>
      </c>
      <c r="M35" s="6" t="s">
        <v>25</v>
      </c>
      <c r="N35" s="6" t="s">
        <v>26</v>
      </c>
      <c r="O35" s="6" t="s">
        <v>27</v>
      </c>
      <c r="P35" s="6" t="s">
        <v>28</v>
      </c>
      <c r="Q35" s="6" t="s">
        <v>29</v>
      </c>
      <c r="R35" s="6" t="s">
        <v>30</v>
      </c>
      <c r="S35" s="6" t="s">
        <v>31</v>
      </c>
      <c r="T35" s="6" t="s">
        <v>32</v>
      </c>
      <c r="U35" s="6" t="s">
        <v>33</v>
      </c>
      <c r="V35" s="6" t="s">
        <v>34</v>
      </c>
    </row>
    <row r="36" spans="2:22">
      <c r="B36" s="11" t="s">
        <v>18</v>
      </c>
      <c r="D36" s="12"/>
      <c r="E36" s="12"/>
      <c r="F36" s="12"/>
      <c r="G36" s="80">
        <f>IRR($C$16:G16)</f>
        <v>1.4175265778312744</v>
      </c>
      <c r="H36" s="12">
        <f>IRR($C$16:H16)</f>
        <v>1.5289940738306278</v>
      </c>
      <c r="I36" s="12">
        <f>IRR($C$16:I16)</f>
        <v>1.5722496594850721</v>
      </c>
      <c r="J36" s="12">
        <f>IRR($C$16:J16)</f>
        <v>1.5900278391258595</v>
      </c>
      <c r="K36" s="12">
        <f>IRR($C$16:K16)</f>
        <v>1.5975431170624343</v>
      </c>
      <c r="L36" s="12">
        <f>IRR($C$16:L16)</f>
        <v>1.6007621224682316</v>
      </c>
      <c r="M36" s="12">
        <f>IRR($C$16:M16)</f>
        <v>1.6021483875699429</v>
      </c>
      <c r="N36" s="12">
        <f>IRR($C$16:N16)</f>
        <v>1.6027463035528813</v>
      </c>
      <c r="O36" s="12">
        <f>IRR($C$16:O16)</f>
        <v>1.6030041408615969</v>
      </c>
      <c r="P36" s="12">
        <f>IRR($C$16:P16)</f>
        <v>1.6031152352015976</v>
      </c>
      <c r="Q36" s="12">
        <f>IRR($C$16:Q16)</f>
        <v>1.6031630598371218</v>
      </c>
      <c r="R36" s="12">
        <f>IRR($C$16:R16)</f>
        <v>1.6031836334928329</v>
      </c>
      <c r="S36" s="12">
        <f>IRR($C$16:S16)</f>
        <v>1.603192480651205</v>
      </c>
      <c r="T36" s="12">
        <f>IRR($C$16:T16)</f>
        <v>1.6031962849424293</v>
      </c>
      <c r="U36" s="12">
        <f>IRR($C$16:U16)</f>
        <v>1.6031979212442393</v>
      </c>
      <c r="V36" s="80">
        <f>IRR($C$16:V16)</f>
        <v>1.6031986254588682</v>
      </c>
    </row>
    <row r="37" spans="2:22"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</row>
    <row r="38" spans="2:22">
      <c r="B38" s="55" t="s">
        <v>15</v>
      </c>
    </row>
    <row r="39" spans="2:22">
      <c r="B39" s="56"/>
    </row>
    <row r="40" spans="2:22">
      <c r="B40" s="57" t="s">
        <v>67</v>
      </c>
    </row>
    <row r="41" spans="2:22">
      <c r="B41" s="64">
        <v>0.12</v>
      </c>
    </row>
    <row r="42" spans="2:22">
      <c r="B42" s="56"/>
    </row>
    <row r="43" spans="2:22">
      <c r="B43" s="56" t="s">
        <v>63</v>
      </c>
    </row>
    <row r="44" spans="2:22">
      <c r="B44" s="58">
        <v>200000</v>
      </c>
    </row>
    <row r="45" spans="2:22">
      <c r="B45" s="59"/>
    </row>
    <row r="46" spans="2:22">
      <c r="B46" s="56" t="s">
        <v>64</v>
      </c>
    </row>
    <row r="47" spans="2:22">
      <c r="B47" s="60">
        <v>500</v>
      </c>
    </row>
    <row r="48" spans="2:22">
      <c r="B48" s="10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1"/>
  <sheetViews>
    <sheetView zoomScale="150" zoomScaleNormal="150" zoomScalePageLayoutView="150" workbookViewId="0">
      <pane xSplit="1" ySplit="4" topLeftCell="L52" activePane="bottomRight" state="frozen"/>
      <selection pane="topRight" activeCell="B1" sqref="B1"/>
      <selection pane="bottomLeft" activeCell="A5" sqref="A5"/>
      <selection pane="bottomRight" activeCell="R54" sqref="R54"/>
    </sheetView>
  </sheetViews>
  <sheetFormatPr defaultColWidth="10.875" defaultRowHeight="14.25"/>
  <cols>
    <col min="1" max="1" width="25.875" style="1" bestFit="1" customWidth="1"/>
    <col min="2" max="3" width="5.875" style="22" bestFit="1" customWidth="1"/>
    <col min="4" max="4" width="7" style="22" bestFit="1" customWidth="1"/>
    <col min="5" max="5" width="5.875" style="1" customWidth="1"/>
    <col min="6" max="6" width="18.625" style="1" bestFit="1" customWidth="1"/>
    <col min="7" max="7" width="10.875" style="1"/>
    <col min="8" max="8" width="13.375" style="1" customWidth="1"/>
    <col min="9" max="10" width="10.875" style="1"/>
    <col min="11" max="11" width="19.625" style="1" customWidth="1"/>
    <col min="12" max="14" width="14.125" style="1" bestFit="1" customWidth="1"/>
    <col min="15" max="15" width="15.875" style="1" customWidth="1"/>
    <col min="16" max="32" width="14.125" style="1" bestFit="1" customWidth="1"/>
    <col min="33" max="16384" width="10.875" style="1"/>
  </cols>
  <sheetData>
    <row r="1" spans="1:32">
      <c r="A1" s="1" t="s">
        <v>36</v>
      </c>
      <c r="E1" s="20"/>
    </row>
    <row r="3" spans="1:32" s="2" customFormat="1" ht="15">
      <c r="B3" s="23">
        <v>2006</v>
      </c>
      <c r="C3" s="23">
        <v>2007</v>
      </c>
      <c r="D3" s="23">
        <v>2008</v>
      </c>
      <c r="F3" s="2" t="s">
        <v>44</v>
      </c>
      <c r="H3" s="2">
        <v>2015</v>
      </c>
      <c r="J3" s="2" t="s">
        <v>45</v>
      </c>
      <c r="L3" s="2" t="s">
        <v>46</v>
      </c>
    </row>
    <row r="4" spans="1:32" ht="15">
      <c r="E4" s="2"/>
      <c r="F4" s="2"/>
      <c r="L4" s="1">
        <v>2016</v>
      </c>
      <c r="M4" s="1">
        <v>2017</v>
      </c>
      <c r="N4" s="1">
        <v>2018</v>
      </c>
      <c r="O4" s="1">
        <v>2019</v>
      </c>
      <c r="P4" s="1">
        <v>2020</v>
      </c>
      <c r="Q4" s="1">
        <v>2021</v>
      </c>
      <c r="R4" s="1">
        <v>2022</v>
      </c>
      <c r="S4" s="1">
        <v>2023</v>
      </c>
      <c r="T4" s="1">
        <v>2024</v>
      </c>
      <c r="U4" s="1">
        <v>2025</v>
      </c>
      <c r="V4" s="1">
        <v>2026</v>
      </c>
      <c r="W4" s="1">
        <v>2027</v>
      </c>
      <c r="X4" s="1">
        <v>2028</v>
      </c>
      <c r="Y4" s="1">
        <v>2029</v>
      </c>
      <c r="Z4" s="1">
        <v>2030</v>
      </c>
      <c r="AA4" s="1">
        <v>2031</v>
      </c>
      <c r="AB4" s="1">
        <v>2032</v>
      </c>
      <c r="AC4" s="1">
        <v>2033</v>
      </c>
      <c r="AD4" s="1">
        <v>2034</v>
      </c>
      <c r="AE4" s="1">
        <v>2035</v>
      </c>
      <c r="AF4" s="1">
        <v>2036</v>
      </c>
    </row>
    <row r="5" spans="1:32" ht="15">
      <c r="A5" s="14" t="s">
        <v>2</v>
      </c>
      <c r="E5" s="2"/>
      <c r="F5" s="2"/>
    </row>
    <row r="6" spans="1:32" ht="15">
      <c r="A6" s="2"/>
      <c r="B6" s="24"/>
      <c r="C6" s="24"/>
      <c r="D6" s="24"/>
      <c r="E6" s="18"/>
      <c r="F6" s="18"/>
      <c r="G6" s="18"/>
      <c r="H6" s="18"/>
    </row>
    <row r="7" spans="1:32" ht="15">
      <c r="A7" s="2" t="s">
        <v>3</v>
      </c>
      <c r="B7" s="22">
        <v>2669</v>
      </c>
      <c r="C7" s="22">
        <v>2789</v>
      </c>
      <c r="D7" s="22">
        <v>2847</v>
      </c>
      <c r="E7" s="25"/>
      <c r="F7" s="26">
        <f>AVERAGE(B7:D7)</f>
        <v>2768.3333333333335</v>
      </c>
      <c r="G7" s="25"/>
      <c r="H7" s="1">
        <v>2837</v>
      </c>
      <c r="J7" s="68">
        <f>((H7/F7)^(1/8))-1</f>
        <v>3.0674075749876906E-3</v>
      </c>
      <c r="L7" s="27">
        <f>L8+L9</f>
        <v>2846.4746517521125</v>
      </c>
      <c r="M7" s="27">
        <f t="shared" ref="M7:AF7" si="0">M8+M9</f>
        <v>2856.1670536154174</v>
      </c>
      <c r="N7" s="27">
        <f t="shared" si="0"/>
        <v>2866.0836381309878</v>
      </c>
      <c r="O7" s="27">
        <f t="shared" si="0"/>
        <v>2876.231046234866</v>
      </c>
      <c r="P7" s="27">
        <f t="shared" si="0"/>
        <v>2886.6161345134087</v>
      </c>
      <c r="Q7" s="27">
        <f t="shared" si="0"/>
        <v>2897.2459827246248</v>
      </c>
      <c r="R7" s="27">
        <f t="shared" si="0"/>
        <v>2908.1279015955979</v>
      </c>
      <c r="S7" s="27">
        <f t="shared" si="0"/>
        <v>2919.2694409064716</v>
      </c>
      <c r="T7" s="27">
        <f t="shared" si="0"/>
        <v>2930.6783978718872</v>
      </c>
      <c r="U7" s="27">
        <f t="shared" si="0"/>
        <v>2942.3628258311833</v>
      </c>
      <c r="V7" s="27">
        <f t="shared" si="0"/>
        <v>2954.3310432591047</v>
      </c>
      <c r="W7" s="27">
        <f t="shared" si="0"/>
        <v>2966.5916431092255</v>
      </c>
      <c r="X7" s="27">
        <f t="shared" si="0"/>
        <v>2979.1535025027633</v>
      </c>
      <c r="Y7" s="27">
        <f t="shared" si="0"/>
        <v>2992.0257927759621</v>
      </c>
      <c r="Z7" s="27">
        <f t="shared" si="0"/>
        <v>3005.2179898997156</v>
      </c>
      <c r="AA7" s="27">
        <f t="shared" si="0"/>
        <v>3018.73988528566</v>
      </c>
      <c r="AB7" s="27">
        <f t="shared" si="0"/>
        <v>3032.6015969934961</v>
      </c>
      <c r="AC7" s="27">
        <f t="shared" si="0"/>
        <v>3046.8135813548874</v>
      </c>
      <c r="AD7" s="27">
        <f t="shared" si="0"/>
        <v>3061.3866450298747</v>
      </c>
      <c r="AE7" s="27">
        <f t="shared" si="0"/>
        <v>3076.3319575123705</v>
      </c>
      <c r="AF7" s="27">
        <f t="shared" si="0"/>
        <v>3091.6610641019433</v>
      </c>
    </row>
    <row r="8" spans="1:32" ht="15">
      <c r="A8" s="2" t="s">
        <v>47</v>
      </c>
      <c r="E8" s="25"/>
      <c r="F8" s="27">
        <f>F7-F9</f>
        <v>2500.5574897915326</v>
      </c>
      <c r="G8" s="25"/>
      <c r="H8" s="27">
        <f>H7-H9</f>
        <v>2512</v>
      </c>
      <c r="J8" s="68">
        <f>((H8/F8)^(1/8))-1</f>
        <v>5.7085608573692603E-4</v>
      </c>
      <c r="L8" s="28">
        <f>H8*(1+$J$8)</f>
        <v>2513.4339904873714</v>
      </c>
      <c r="M8" s="28">
        <f>L8*(1+$J$8)</f>
        <v>2514.8687995769392</v>
      </c>
      <c r="N8" s="28">
        <f t="shared" ref="N8:AF8" si="1">M8*(1+$J$8)</f>
        <v>2516.3044277360077</v>
      </c>
      <c r="O8" s="28">
        <f t="shared" si="1"/>
        <v>2517.7408754321477</v>
      </c>
      <c r="P8" s="28">
        <f t="shared" si="1"/>
        <v>2519.178143133197</v>
      </c>
      <c r="Q8" s="28">
        <f t="shared" si="1"/>
        <v>2520.61623130726</v>
      </c>
      <c r="R8" s="28">
        <f t="shared" si="1"/>
        <v>2522.055140422709</v>
      </c>
      <c r="S8" s="28">
        <f t="shared" si="1"/>
        <v>2523.4948709481832</v>
      </c>
      <c r="T8" s="28">
        <f t="shared" si="1"/>
        <v>2524.9354233525901</v>
      </c>
      <c r="U8" s="28">
        <f t="shared" si="1"/>
        <v>2526.3767981051037</v>
      </c>
      <c r="V8" s="28">
        <f t="shared" si="1"/>
        <v>2527.8189956751667</v>
      </c>
      <c r="W8" s="28">
        <f t="shared" si="1"/>
        <v>2529.2620165324893</v>
      </c>
      <c r="X8" s="28">
        <f t="shared" si="1"/>
        <v>2530.7058611470502</v>
      </c>
      <c r="Y8" s="28">
        <f t="shared" si="1"/>
        <v>2532.150529989096</v>
      </c>
      <c r="Z8" s="28">
        <f t="shared" si="1"/>
        <v>2533.5960235291423</v>
      </c>
      <c r="AA8" s="28">
        <f t="shared" si="1"/>
        <v>2535.0423422379727</v>
      </c>
      <c r="AB8" s="28">
        <f t="shared" si="1"/>
        <v>2536.4894865866399</v>
      </c>
      <c r="AC8" s="28">
        <f t="shared" si="1"/>
        <v>2537.9374570464656</v>
      </c>
      <c r="AD8" s="28">
        <f t="shared" si="1"/>
        <v>2539.3862540890404</v>
      </c>
      <c r="AE8" s="28">
        <f t="shared" si="1"/>
        <v>2540.8358781862239</v>
      </c>
      <c r="AF8" s="28">
        <f t="shared" si="1"/>
        <v>2542.2863298101452</v>
      </c>
    </row>
    <row r="9" spans="1:32" ht="15">
      <c r="A9" s="2" t="s">
        <v>42</v>
      </c>
      <c r="B9" s="24"/>
      <c r="C9" s="24"/>
      <c r="D9" s="24"/>
      <c r="E9" s="29"/>
      <c r="F9" s="26">
        <f>F12+F14+F15+F17+F19+F21</f>
        <v>267.77584354180101</v>
      </c>
      <c r="G9" s="29"/>
      <c r="H9" s="26">
        <f>H12+H14+H15+H17+H19+H21</f>
        <v>325</v>
      </c>
      <c r="J9" s="68">
        <f>((H9/F9)^(1/8))-1</f>
        <v>2.4504795557503956E-2</v>
      </c>
      <c r="L9" s="27">
        <f>L12+L14+L15+L17+L19+L21</f>
        <v>333.04066126474106</v>
      </c>
      <c r="M9" s="27">
        <f>M12+M14+M15+M17+M19+M21</f>
        <v>341.29825403847821</v>
      </c>
      <c r="N9" s="27">
        <f t="shared" ref="N9:AF9" si="2">N12+N14+N15+N17+N19+N21</f>
        <v>349.77921039497994</v>
      </c>
      <c r="O9" s="27">
        <f t="shared" si="2"/>
        <v>358.49017080271801</v>
      </c>
      <c r="P9" s="27">
        <f t="shared" si="2"/>
        <v>367.43799138021154</v>
      </c>
      <c r="Q9" s="27">
        <f t="shared" si="2"/>
        <v>376.6297514173649</v>
      </c>
      <c r="R9" s="27">
        <f t="shared" si="2"/>
        <v>386.0727611728891</v>
      </c>
      <c r="S9" s="27">
        <f t="shared" si="2"/>
        <v>395.77456995828828</v>
      </c>
      <c r="T9" s="27">
        <f t="shared" si="2"/>
        <v>405.74297451929704</v>
      </c>
      <c r="U9" s="27">
        <f t="shared" si="2"/>
        <v>415.98602772607944</v>
      </c>
      <c r="V9" s="27">
        <f t="shared" si="2"/>
        <v>426.51204758393794</v>
      </c>
      <c r="W9" s="27">
        <f t="shared" si="2"/>
        <v>437.32962657673602</v>
      </c>
      <c r="X9" s="27">
        <f t="shared" si="2"/>
        <v>448.44764135571336</v>
      </c>
      <c r="Y9" s="27">
        <f t="shared" si="2"/>
        <v>459.87526278686602</v>
      </c>
      <c r="Z9" s="27">
        <f t="shared" si="2"/>
        <v>471.62196637057315</v>
      </c>
      <c r="AA9" s="27">
        <f t="shared" si="2"/>
        <v>483.69754304768713</v>
      </c>
      <c r="AB9" s="27">
        <f t="shared" si="2"/>
        <v>496.11211040685617</v>
      </c>
      <c r="AC9" s="27">
        <f t="shared" si="2"/>
        <v>508.87612430842194</v>
      </c>
      <c r="AD9" s="27">
        <f t="shared" si="2"/>
        <v>522.00039094083422</v>
      </c>
      <c r="AE9" s="27">
        <f t="shared" si="2"/>
        <v>535.49607932614674</v>
      </c>
      <c r="AF9" s="27">
        <f t="shared" si="2"/>
        <v>549.37473429179818</v>
      </c>
    </row>
    <row r="10" spans="1:32" ht="15">
      <c r="A10" s="2"/>
      <c r="E10" s="25"/>
      <c r="F10" s="25"/>
      <c r="G10" s="25"/>
      <c r="J10" s="68"/>
    </row>
    <row r="11" spans="1:32">
      <c r="A11" s="1" t="s">
        <v>9</v>
      </c>
      <c r="B11" s="30">
        <v>108</v>
      </c>
      <c r="C11" s="30">
        <v>118</v>
      </c>
      <c r="D11" s="30">
        <v>134</v>
      </c>
      <c r="E11" s="19"/>
      <c r="F11" s="26">
        <f t="shared" ref="F11:F21" si="3">AVERAGE(B11:D11)</f>
        <v>120</v>
      </c>
      <c r="G11" s="19"/>
      <c r="H11" s="4">
        <v>165</v>
      </c>
      <c r="J11" s="68">
        <f t="shared" ref="J11:J21" si="4">((H11/F11)^(1/8))-1</f>
        <v>4.0609621968775045E-2</v>
      </c>
    </row>
    <row r="12" spans="1:32">
      <c r="A12" s="3" t="s">
        <v>41</v>
      </c>
      <c r="B12" s="30"/>
      <c r="C12" s="30"/>
      <c r="D12" s="30"/>
      <c r="E12" s="31"/>
      <c r="F12" s="28">
        <f>H12/((1+J11)^8)</f>
        <v>27.636363636363637</v>
      </c>
      <c r="G12" s="31"/>
      <c r="H12" s="4">
        <v>38</v>
      </c>
      <c r="J12" s="68">
        <f t="shared" si="4"/>
        <v>4.0609621968775045E-2</v>
      </c>
      <c r="L12" s="28">
        <f>H12*(1+$J$12)</f>
        <v>39.543165634813448</v>
      </c>
      <c r="M12" s="28">
        <f>L12*(1+$J$12)</f>
        <v>41.148998642691879</v>
      </c>
      <c r="N12" s="28">
        <f t="shared" ref="N12:AF12" si="5">M12*(1+$J$12)</f>
        <v>42.820043921965237</v>
      </c>
      <c r="O12" s="28">
        <f t="shared" si="5"/>
        <v>44.558949718322587</v>
      </c>
      <c r="P12" s="28">
        <f t="shared" si="5"/>
        <v>46.368471821709321</v>
      </c>
      <c r="Q12" s="28">
        <f t="shared" si="5"/>
        <v>48.251477933658734</v>
      </c>
      <c r="R12" s="28">
        <f t="shared" si="5"/>
        <v>50.210952211979304</v>
      </c>
      <c r="S12" s="28">
        <f t="shared" si="5"/>
        <v>52.250000000000014</v>
      </c>
      <c r="T12" s="28">
        <f t="shared" si="5"/>
        <v>54.371852747868509</v>
      </c>
      <c r="U12" s="28">
        <f t="shared" si="5"/>
        <v>56.579873133701355</v>
      </c>
      <c r="V12" s="28">
        <f t="shared" si="5"/>
        <v>58.877560392702222</v>
      </c>
      <c r="W12" s="28">
        <f t="shared" si="5"/>
        <v>61.268555862693582</v>
      </c>
      <c r="X12" s="28">
        <f t="shared" si="5"/>
        <v>63.756648754850346</v>
      </c>
      <c r="Y12" s="28">
        <f t="shared" si="5"/>
        <v>66.345782158780793</v>
      </c>
      <c r="Z12" s="28">
        <f t="shared" si="5"/>
        <v>69.040059291471579</v>
      </c>
      <c r="AA12" s="28">
        <f t="shared" si="5"/>
        <v>71.843750000000057</v>
      </c>
      <c r="AB12" s="28">
        <f t="shared" si="5"/>
        <v>74.761297528319247</v>
      </c>
      <c r="AC12" s="28">
        <f t="shared" si="5"/>
        <v>77.797325558839404</v>
      </c>
      <c r="AD12" s="28">
        <f t="shared" si="5"/>
        <v>80.956645539965592</v>
      </c>
      <c r="AE12" s="28">
        <f t="shared" si="5"/>
        <v>84.244264311203708</v>
      </c>
      <c r="AF12" s="28">
        <f t="shared" si="5"/>
        <v>87.665392037919261</v>
      </c>
    </row>
    <row r="13" spans="1:32">
      <c r="A13" s="1" t="s">
        <v>6</v>
      </c>
      <c r="B13" s="30">
        <v>802</v>
      </c>
      <c r="C13" s="30">
        <v>884</v>
      </c>
      <c r="D13" s="30">
        <v>1045</v>
      </c>
      <c r="E13" s="19"/>
      <c r="F13" s="26">
        <f t="shared" si="3"/>
        <v>910.33333333333337</v>
      </c>
      <c r="G13" s="19"/>
      <c r="H13" s="4">
        <v>1236</v>
      </c>
      <c r="J13" s="68">
        <f t="shared" si="4"/>
        <v>3.8968195174055476E-2</v>
      </c>
    </row>
    <row r="14" spans="1:32">
      <c r="A14" s="3" t="s">
        <v>5</v>
      </c>
      <c r="B14" s="30">
        <v>14</v>
      </c>
      <c r="C14" s="30">
        <v>19</v>
      </c>
      <c r="D14" s="30">
        <v>16</v>
      </c>
      <c r="E14" s="19"/>
      <c r="F14" s="26">
        <f t="shared" si="3"/>
        <v>16.333333333333332</v>
      </c>
      <c r="G14" s="19"/>
      <c r="H14" s="4">
        <v>22</v>
      </c>
      <c r="J14" s="68">
        <f t="shared" si="4"/>
        <v>3.7930996827782781E-2</v>
      </c>
      <c r="L14" s="28">
        <f>H14*(1+$J$14)</f>
        <v>22.834481930211222</v>
      </c>
      <c r="M14" s="28">
        <f>L14*(1+$J$14)</f>
        <v>23.700616591870126</v>
      </c>
      <c r="N14" s="28">
        <f t="shared" ref="N14:AF14" si="6">M14*(1+$J$14)</f>
        <v>24.599604604632848</v>
      </c>
      <c r="O14" s="28">
        <f t="shared" si="6"/>
        <v>25.532692128855889</v>
      </c>
      <c r="P14" s="28">
        <f t="shared" si="6"/>
        <v>26.501172593000277</v>
      </c>
      <c r="Q14" s="28">
        <f t="shared" si="6"/>
        <v>27.506388486557896</v>
      </c>
      <c r="R14" s="28">
        <f t="shared" si="6"/>
        <v>28.549733220985285</v>
      </c>
      <c r="S14" s="28">
        <f t="shared" si="6"/>
        <v>29.632653061224524</v>
      </c>
      <c r="T14" s="28">
        <f t="shared" si="6"/>
        <v>30.756649130488618</v>
      </c>
      <c r="U14" s="28">
        <f t="shared" si="6"/>
        <v>31.923279491090412</v>
      </c>
      <c r="V14" s="28">
        <f t="shared" si="6"/>
        <v>33.134161304199388</v>
      </c>
      <c r="W14" s="28">
        <f t="shared" si="6"/>
        <v>34.390973071520222</v>
      </c>
      <c r="X14" s="28">
        <f t="shared" si="6"/>
        <v>35.695456962000421</v>
      </c>
      <c r="Y14" s="28">
        <f t="shared" si="6"/>
        <v>37.049421226792319</v>
      </c>
      <c r="Z14" s="28">
        <f t="shared" si="6"/>
        <v>38.454742705816969</v>
      </c>
      <c r="AA14" s="28">
        <f t="shared" si="6"/>
        <v>39.913369429404518</v>
      </c>
      <c r="AB14" s="28">
        <f t="shared" si="6"/>
        <v>41.427323318617383</v>
      </c>
      <c r="AC14" s="28">
        <f t="shared" si="6"/>
        <v>42.998702987999387</v>
      </c>
      <c r="AD14" s="28">
        <f t="shared" si="6"/>
        <v>44.629686654635968</v>
      </c>
      <c r="AE14" s="28">
        <f t="shared" si="6"/>
        <v>46.322535157557901</v>
      </c>
      <c r="AF14" s="28">
        <f t="shared" si="6"/>
        <v>48.079595091674086</v>
      </c>
    </row>
    <row r="15" spans="1:32">
      <c r="A15" s="3" t="s">
        <v>0</v>
      </c>
      <c r="B15" s="30">
        <v>30</v>
      </c>
      <c r="C15" s="30">
        <v>28</v>
      </c>
      <c r="D15" s="30">
        <v>21</v>
      </c>
      <c r="E15" s="19"/>
      <c r="F15" s="26">
        <f t="shared" si="3"/>
        <v>26.333333333333332</v>
      </c>
      <c r="G15" s="19"/>
      <c r="H15" s="4">
        <v>30</v>
      </c>
      <c r="J15" s="68">
        <f t="shared" si="4"/>
        <v>1.6428718552961685E-2</v>
      </c>
      <c r="L15" s="28">
        <f>H15*(1+$J$15)</f>
        <v>30.492861556588849</v>
      </c>
      <c r="M15" s="28">
        <f>L15*(1+$J$15)</f>
        <v>30.993820196976472</v>
      </c>
      <c r="N15" s="28">
        <f t="shared" ref="N15:AF15" si="7">M15*(1+$J$15)</f>
        <v>31.503008945873699</v>
      </c>
      <c r="O15" s="28">
        <f t="shared" si="7"/>
        <v>32.02056301341689</v>
      </c>
      <c r="P15" s="28">
        <f t="shared" si="7"/>
        <v>32.546619831071688</v>
      </c>
      <c r="Q15" s="28">
        <f t="shared" si="7"/>
        <v>33.081319088126605</v>
      </c>
      <c r="R15" s="28">
        <f t="shared" si="7"/>
        <v>33.624802768786154</v>
      </c>
      <c r="S15" s="28">
        <f t="shared" si="7"/>
        <v>34.177215189873387</v>
      </c>
      <c r="T15" s="28">
        <f t="shared" si="7"/>
        <v>34.738703039151822</v>
      </c>
      <c r="U15" s="28">
        <f t="shared" si="7"/>
        <v>35.309415414276963</v>
      </c>
      <c r="V15" s="28">
        <f t="shared" si="7"/>
        <v>35.889503862387727</v>
      </c>
      <c r="W15" s="28">
        <f t="shared" si="7"/>
        <v>36.479122420348325</v>
      </c>
      <c r="X15" s="28">
        <f t="shared" si="7"/>
        <v>37.078427655651261</v>
      </c>
      <c r="Y15" s="28">
        <f t="shared" si="7"/>
        <v>37.687578707992309</v>
      </c>
      <c r="Z15" s="28">
        <f t="shared" si="7"/>
        <v>38.306737331528502</v>
      </c>
      <c r="AA15" s="28">
        <f t="shared" si="7"/>
        <v>38.936067937830416</v>
      </c>
      <c r="AB15" s="28">
        <f t="shared" si="7"/>
        <v>39.57573763954003</v>
      </c>
      <c r="AC15" s="28">
        <f t="shared" si="7"/>
        <v>40.225916294745886</v>
      </c>
      <c r="AD15" s="28">
        <f t="shared" si="7"/>
        <v>40.886776552087262</v>
      </c>
      <c r="AE15" s="28">
        <f t="shared" si="7"/>
        <v>41.558493896599337</v>
      </c>
      <c r="AF15" s="28">
        <f t="shared" si="7"/>
        <v>42.241246696311542</v>
      </c>
    </row>
    <row r="16" spans="1:32" s="32" customFormat="1">
      <c r="A16" s="32" t="s">
        <v>37</v>
      </c>
      <c r="B16" s="54">
        <v>123</v>
      </c>
      <c r="C16" s="54">
        <v>125</v>
      </c>
      <c r="D16" s="54">
        <v>138</v>
      </c>
      <c r="E16" s="33"/>
      <c r="F16" s="34">
        <f t="shared" si="3"/>
        <v>128.66666666666666</v>
      </c>
      <c r="G16" s="33"/>
      <c r="H16" s="33">
        <v>136</v>
      </c>
      <c r="J16" s="69">
        <f t="shared" si="4"/>
        <v>6.952784771083298E-3</v>
      </c>
    </row>
    <row r="17" spans="1:32" s="32" customFormat="1">
      <c r="A17" s="35" t="s">
        <v>38</v>
      </c>
      <c r="B17" s="54">
        <v>74</v>
      </c>
      <c r="C17" s="54">
        <v>73</v>
      </c>
      <c r="D17" s="54">
        <v>76</v>
      </c>
      <c r="E17" s="33"/>
      <c r="F17" s="34">
        <f t="shared" si="3"/>
        <v>74.333333333333329</v>
      </c>
      <c r="G17" s="33"/>
      <c r="H17" s="33">
        <v>90</v>
      </c>
      <c r="J17" s="69">
        <f t="shared" si="4"/>
        <v>2.4194319183906243E-2</v>
      </c>
      <c r="L17" s="28">
        <f>H17*(1+$J$17)</f>
        <v>92.177488726551559</v>
      </c>
      <c r="M17" s="28">
        <f>L17*(1+$J$17)</f>
        <v>94.407660310372663</v>
      </c>
      <c r="N17" s="28">
        <f t="shared" ref="N17:AF17" si="8">M17*(1+$J$17)</f>
        <v>96.691789377327609</v>
      </c>
      <c r="O17" s="28">
        <f t="shared" si="8"/>
        <v>99.031181391985712</v>
      </c>
      <c r="P17" s="28">
        <f t="shared" si="8"/>
        <v>101.42717340374273</v>
      </c>
      <c r="Q17" s="28">
        <f t="shared" si="8"/>
        <v>103.88113481099428</v>
      </c>
      <c r="R17" s="28">
        <f t="shared" si="8"/>
        <v>106.39446814379787</v>
      </c>
      <c r="S17" s="28">
        <f t="shared" si="8"/>
        <v>108.96860986547085</v>
      </c>
      <c r="T17" s="28">
        <f t="shared" si="8"/>
        <v>111.6050311935826</v>
      </c>
      <c r="U17" s="28">
        <f t="shared" si="8"/>
        <v>114.30523894080996</v>
      </c>
      <c r="V17" s="28">
        <f t="shared" si="8"/>
        <v>117.07077637613658</v>
      </c>
      <c r="W17" s="28">
        <f t="shared" si="8"/>
        <v>119.90322410688854</v>
      </c>
      <c r="X17" s="28">
        <f t="shared" si="8"/>
        <v>122.80420098211005</v>
      </c>
      <c r="Y17" s="28">
        <f t="shared" si="8"/>
        <v>125.77536501779579</v>
      </c>
      <c r="Z17" s="28">
        <f t="shared" si="8"/>
        <v>128.81841434450865</v>
      </c>
      <c r="AA17" s="28">
        <f t="shared" si="8"/>
        <v>131.93508817792437</v>
      </c>
      <c r="AB17" s="28">
        <f t="shared" si="8"/>
        <v>135.12716781285789</v>
      </c>
      <c r="AC17" s="28">
        <f t="shared" si="8"/>
        <v>138.39647764133943</v>
      </c>
      <c r="AD17" s="28">
        <f t="shared" si="8"/>
        <v>141.74488619532235</v>
      </c>
      <c r="AE17" s="28">
        <f t="shared" si="8"/>
        <v>145.17430721461844</v>
      </c>
      <c r="AF17" s="28">
        <f t="shared" si="8"/>
        <v>148.68670074067137</v>
      </c>
    </row>
    <row r="18" spans="1:32" s="32" customFormat="1">
      <c r="A18" s="32" t="s">
        <v>7</v>
      </c>
      <c r="B18" s="54">
        <v>129</v>
      </c>
      <c r="C18" s="54">
        <v>96</v>
      </c>
      <c r="D18" s="54">
        <v>131</v>
      </c>
      <c r="E18" s="33"/>
      <c r="F18" s="34">
        <f t="shared" si="3"/>
        <v>118.66666666666667</v>
      </c>
      <c r="G18" s="33"/>
      <c r="H18" s="33">
        <v>141</v>
      </c>
      <c r="J18" s="69">
        <f t="shared" si="4"/>
        <v>2.1789172154883074E-2</v>
      </c>
    </row>
    <row r="19" spans="1:32" s="32" customFormat="1">
      <c r="A19" s="35" t="s">
        <v>1</v>
      </c>
      <c r="B19" s="54"/>
      <c r="C19" s="54"/>
      <c r="D19" s="54"/>
      <c r="E19" s="33"/>
      <c r="F19" s="28">
        <f>H19/((1+J18)^8)</f>
        <v>31.139479905437369</v>
      </c>
      <c r="G19" s="33"/>
      <c r="H19" s="33">
        <v>37</v>
      </c>
      <c r="J19" s="69">
        <f t="shared" si="4"/>
        <v>2.1789172154883074E-2</v>
      </c>
      <c r="L19" s="28">
        <f>H19*(1+$J$19)</f>
        <v>37.80619936973067</v>
      </c>
      <c r="M19" s="28">
        <f>L19*(1+$J$19)</f>
        <v>38.629965156319564</v>
      </c>
      <c r="N19" s="28">
        <f t="shared" ref="N19:AF19" si="9">M19*(1+$J$19)</f>
        <v>39.471680117447747</v>
      </c>
      <c r="O19" s="28">
        <f t="shared" si="9"/>
        <v>40.331735350769293</v>
      </c>
      <c r="P19" s="28">
        <f t="shared" si="9"/>
        <v>41.210530475632389</v>
      </c>
      <c r="Q19" s="28">
        <f t="shared" si="9"/>
        <v>42.108473818759997</v>
      </c>
      <c r="R19" s="28">
        <f t="shared" si="9"/>
        <v>43.025982603976345</v>
      </c>
      <c r="S19" s="28">
        <f t="shared" si="9"/>
        <v>43.963483146067389</v>
      </c>
      <c r="T19" s="28">
        <f t="shared" si="9"/>
        <v>44.921411048865352</v>
      </c>
      <c r="U19" s="28">
        <f t="shared" si="9"/>
        <v>45.900211407649344</v>
      </c>
      <c r="V19" s="28">
        <f t="shared" si="9"/>
        <v>46.900339015956142</v>
      </c>
      <c r="W19" s="28">
        <f t="shared" si="9"/>
        <v>47.922258576897192</v>
      </c>
      <c r="X19" s="28">
        <f t="shared" si="9"/>
        <v>48.966444919080025</v>
      </c>
      <c r="Y19" s="28">
        <f t="shared" si="9"/>
        <v>50.033383217234459</v>
      </c>
      <c r="Z19" s="28">
        <f t="shared" si="9"/>
        <v>51.123569217646015</v>
      </c>
      <c r="AA19" s="28">
        <f t="shared" si="9"/>
        <v>52.237509468501386</v>
      </c>
      <c r="AB19" s="28">
        <f t="shared" si="9"/>
        <v>53.375721555252895</v>
      </c>
      <c r="AC19" s="28">
        <f t="shared" si="9"/>
        <v>54.5387343411114</v>
      </c>
      <c r="AD19" s="28">
        <f t="shared" si="9"/>
        <v>55.727088212779307</v>
      </c>
      <c r="AE19" s="28">
        <f t="shared" si="9"/>
        <v>56.941335331537914</v>
      </c>
      <c r="AF19" s="28">
        <f t="shared" si="9"/>
        <v>58.182039889805722</v>
      </c>
    </row>
    <row r="20" spans="1:32" s="32" customFormat="1">
      <c r="A20" s="32" t="s">
        <v>8</v>
      </c>
      <c r="B20" s="54">
        <v>210</v>
      </c>
      <c r="C20" s="54">
        <v>290</v>
      </c>
      <c r="D20" s="54">
        <v>274</v>
      </c>
      <c r="E20" s="33"/>
      <c r="F20" s="34">
        <f t="shared" si="3"/>
        <v>258</v>
      </c>
      <c r="G20" s="33"/>
      <c r="H20" s="33">
        <v>412</v>
      </c>
      <c r="J20" s="69">
        <f t="shared" si="4"/>
        <v>6.0253436467645471E-2</v>
      </c>
    </row>
    <row r="21" spans="1:32" s="32" customFormat="1">
      <c r="A21" s="35" t="s">
        <v>43</v>
      </c>
      <c r="B21" s="54">
        <v>77</v>
      </c>
      <c r="C21" s="54">
        <v>116</v>
      </c>
      <c r="D21" s="54">
        <v>83</v>
      </c>
      <c r="E21" s="33"/>
      <c r="F21" s="34">
        <f t="shared" si="3"/>
        <v>92</v>
      </c>
      <c r="G21" s="33"/>
      <c r="H21" s="33">
        <v>108</v>
      </c>
      <c r="J21" s="69">
        <f t="shared" si="4"/>
        <v>2.0245037470789651E-2</v>
      </c>
      <c r="L21" s="28">
        <f>H21*(1+$J$21)</f>
        <v>110.18646404684529</v>
      </c>
      <c r="M21" s="28">
        <f>L21*(1+$J$21)</f>
        <v>112.41719314024749</v>
      </c>
      <c r="N21" s="28">
        <f t="shared" ref="N21:AF21" si="10">M21*(1+$J$21)</f>
        <v>114.6930834277328</v>
      </c>
      <c r="O21" s="28">
        <f t="shared" si="10"/>
        <v>117.01504919936765</v>
      </c>
      <c r="P21" s="28">
        <f t="shared" si="10"/>
        <v>119.38402325505514</v>
      </c>
      <c r="Q21" s="28">
        <f t="shared" si="10"/>
        <v>121.80095727926735</v>
      </c>
      <c r="R21" s="28">
        <f t="shared" si="10"/>
        <v>124.26682222336417</v>
      </c>
      <c r="S21" s="28">
        <f t="shared" si="10"/>
        <v>126.78260869565214</v>
      </c>
      <c r="T21" s="28">
        <f t="shared" si="10"/>
        <v>129.34932735934009</v>
      </c>
      <c r="U21" s="28">
        <f t="shared" si="10"/>
        <v>131.96800933855138</v>
      </c>
      <c r="V21" s="28">
        <f t="shared" si="10"/>
        <v>134.63970663255589</v>
      </c>
      <c r="W21" s="28">
        <f t="shared" si="10"/>
        <v>137.36549253838811</v>
      </c>
      <c r="X21" s="28">
        <f t="shared" si="10"/>
        <v>140.14646208202126</v>
      </c>
      <c r="Y21" s="28">
        <f t="shared" si="10"/>
        <v>142.98373245827037</v>
      </c>
      <c r="Z21" s="28">
        <f t="shared" si="10"/>
        <v>145.8784434796014</v>
      </c>
      <c r="AA21" s="28">
        <f t="shared" si="10"/>
        <v>148.83175803402639</v>
      </c>
      <c r="AB21" s="28">
        <f t="shared" si="10"/>
        <v>151.84486255226875</v>
      </c>
      <c r="AC21" s="28">
        <f t="shared" si="10"/>
        <v>154.91896748438634</v>
      </c>
      <c r="AD21" s="28">
        <f t="shared" si="10"/>
        <v>158.05530778604378</v>
      </c>
      <c r="AE21" s="28">
        <f t="shared" si="10"/>
        <v>161.25514341462943</v>
      </c>
      <c r="AF21" s="28">
        <f t="shared" si="10"/>
        <v>164.51975983541615</v>
      </c>
    </row>
    <row r="22" spans="1:32">
      <c r="E22" s="31"/>
      <c r="F22" s="31"/>
      <c r="G22" s="31"/>
      <c r="H22" s="36"/>
    </row>
    <row r="24" spans="1:32" ht="15">
      <c r="A24" s="14" t="s">
        <v>16</v>
      </c>
      <c r="E24" s="31"/>
      <c r="F24" s="31"/>
      <c r="G24" s="31"/>
      <c r="I24" s="36" t="s">
        <v>57</v>
      </c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</row>
    <row r="25" spans="1:32">
      <c r="D25" s="37"/>
      <c r="G25" s="31"/>
      <c r="H25" s="31" t="s">
        <v>58</v>
      </c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</row>
    <row r="26" spans="1:32">
      <c r="A26" s="31" t="s">
        <v>41</v>
      </c>
      <c r="D26" s="37"/>
      <c r="H26" s="31">
        <v>15.9</v>
      </c>
      <c r="I26" s="36">
        <f>H12/H26*100000</f>
        <v>238993.71069182389</v>
      </c>
      <c r="K26" s="31" t="s">
        <v>41</v>
      </c>
      <c r="L26" s="16">
        <f>I26*(1+L33)</f>
        <v>239373.61017847937</v>
      </c>
      <c r="M26" s="16">
        <f t="shared" ref="M26:AF27" si="11">L26*(1+M33)</f>
        <v>239734.02563379041</v>
      </c>
      <c r="N26" s="16">
        <f t="shared" si="11"/>
        <v>240071.67059463871</v>
      </c>
      <c r="O26" s="16">
        <f t="shared" si="11"/>
        <v>240383.57159439335</v>
      </c>
      <c r="P26" s="16">
        <f t="shared" si="11"/>
        <v>240666.59866817974</v>
      </c>
      <c r="Q26" s="16">
        <f t="shared" si="11"/>
        <v>240916.2133669297</v>
      </c>
      <c r="R26" s="16">
        <f t="shared" si="11"/>
        <v>241128.58148367182</v>
      </c>
      <c r="S26" s="16">
        <f t="shared" si="11"/>
        <v>241302.29453421256</v>
      </c>
      <c r="T26" s="16">
        <f t="shared" si="11"/>
        <v>241436.33527996764</v>
      </c>
      <c r="U26" s="16">
        <f t="shared" si="11"/>
        <v>241529.99947884024</v>
      </c>
      <c r="V26" s="16">
        <f t="shared" si="11"/>
        <v>241581.48740102755</v>
      </c>
      <c r="W26" s="16">
        <f t="shared" si="11"/>
        <v>241588.99931672661</v>
      </c>
      <c r="X26" s="16">
        <f t="shared" si="11"/>
        <v>241552.92647154676</v>
      </c>
      <c r="Y26" s="16">
        <f t="shared" si="11"/>
        <v>241474.52085143785</v>
      </c>
      <c r="Z26" s="16">
        <f t="shared" si="11"/>
        <v>241355.50393708091</v>
      </c>
      <c r="AA26" s="16">
        <f t="shared" si="11"/>
        <v>241196.26697408524</v>
      </c>
      <c r="AB26" s="16">
        <f t="shared" si="11"/>
        <v>240997.04470981649</v>
      </c>
      <c r="AC26" s="16">
        <f t="shared" si="11"/>
        <v>240760.41936529614</v>
      </c>
      <c r="AD26" s="16">
        <f t="shared" si="11"/>
        <v>240488.89491242392</v>
      </c>
      <c r="AE26" s="16">
        <f t="shared" si="11"/>
        <v>240184.74057573394</v>
      </c>
      <c r="AF26" s="16">
        <f t="shared" si="11"/>
        <v>239847.8781061043</v>
      </c>
    </row>
    <row r="27" spans="1:32">
      <c r="A27" s="31" t="s">
        <v>5</v>
      </c>
      <c r="D27" s="37"/>
      <c r="H27" s="31">
        <v>6.8</v>
      </c>
      <c r="I27" s="36">
        <f>H14/H27*100000</f>
        <v>323529.4117647059</v>
      </c>
      <c r="K27" s="31" t="s">
        <v>5</v>
      </c>
      <c r="L27" s="16">
        <f>I27*(1+L34)</f>
        <v>327048.32330938231</v>
      </c>
      <c r="M27" s="16">
        <f t="shared" si="11"/>
        <v>330522.04541472805</v>
      </c>
      <c r="N27" s="16">
        <f t="shared" si="11"/>
        <v>333947.3544249938</v>
      </c>
      <c r="O27" s="16">
        <f t="shared" si="11"/>
        <v>337321.47333552793</v>
      </c>
      <c r="P27" s="16">
        <f t="shared" si="11"/>
        <v>340642.16889084142</v>
      </c>
      <c r="Q27" s="16">
        <f t="shared" si="11"/>
        <v>343913.53862926632</v>
      </c>
      <c r="R27" s="16">
        <f t="shared" si="11"/>
        <v>347140.01022255485</v>
      </c>
      <c r="S27" s="16">
        <f t="shared" si="11"/>
        <v>350320.28255663946</v>
      </c>
      <c r="T27" s="16">
        <f t="shared" si="11"/>
        <v>353453.48174893751</v>
      </c>
      <c r="U27" s="16">
        <f t="shared" si="11"/>
        <v>356539.29708564177</v>
      </c>
      <c r="V27" s="16">
        <f t="shared" si="11"/>
        <v>359582.46695231169</v>
      </c>
      <c r="W27" s="16">
        <f t="shared" si="11"/>
        <v>362587.74915411958</v>
      </c>
      <c r="X27" s="16">
        <f t="shared" si="11"/>
        <v>365554.93007532298</v>
      </c>
      <c r="Y27" s="16">
        <f t="shared" si="11"/>
        <v>368483.46596675931</v>
      </c>
      <c r="Z27" s="16">
        <f t="shared" si="11"/>
        <v>371372.75482042722</v>
      </c>
      <c r="AA27" s="16">
        <f t="shared" si="11"/>
        <v>374224.7580172345</v>
      </c>
      <c r="AB27" s="16">
        <f t="shared" si="11"/>
        <v>377041.37867925002</v>
      </c>
      <c r="AC27" s="16">
        <f t="shared" si="11"/>
        <v>379821.85944156884</v>
      </c>
      <c r="AD27" s="16">
        <f t="shared" si="11"/>
        <v>382565.03512741404</v>
      </c>
      <c r="AE27" s="16">
        <f t="shared" si="11"/>
        <v>385269.41042658861</v>
      </c>
      <c r="AF27" s="16">
        <f t="shared" si="11"/>
        <v>387934.15029573586</v>
      </c>
    </row>
    <row r="28" spans="1:32">
      <c r="A28" s="31" t="s">
        <v>0</v>
      </c>
      <c r="D28" s="37"/>
      <c r="H28" s="31">
        <v>8.6999999999999993</v>
      </c>
      <c r="I28" s="36">
        <f>H15/H28*100000</f>
        <v>344827.58620689658</v>
      </c>
      <c r="K28" s="31" t="s">
        <v>0</v>
      </c>
      <c r="L28" s="16">
        <f>I28*(1+L34)</f>
        <v>348578.15023570531</v>
      </c>
      <c r="M28" s="16">
        <f t="shared" ref="M28:AF31" si="12">L28*(1+M34)</f>
        <v>352280.54997181054</v>
      </c>
      <c r="N28" s="16">
        <f t="shared" si="12"/>
        <v>355931.34954388061</v>
      </c>
      <c r="O28" s="16">
        <f t="shared" si="12"/>
        <v>359527.58913504553</v>
      </c>
      <c r="P28" s="16">
        <f t="shared" si="12"/>
        <v>363066.88847299718</v>
      </c>
      <c r="Q28" s="16">
        <f t="shared" si="12"/>
        <v>366553.61483997043</v>
      </c>
      <c r="R28" s="16">
        <f t="shared" si="12"/>
        <v>369992.48738454131</v>
      </c>
      <c r="S28" s="16">
        <f t="shared" si="12"/>
        <v>373382.11933936505</v>
      </c>
      <c r="T28" s="16">
        <f t="shared" si="12"/>
        <v>376721.57929353853</v>
      </c>
      <c r="U28" s="16">
        <f t="shared" si="12"/>
        <v>380010.53607874055</v>
      </c>
      <c r="V28" s="16">
        <f t="shared" si="12"/>
        <v>383254.04001186835</v>
      </c>
      <c r="W28" s="16">
        <f t="shared" si="12"/>
        <v>386457.16210783913</v>
      </c>
      <c r="X28" s="16">
        <f t="shared" si="12"/>
        <v>389619.67468843213</v>
      </c>
      <c r="Y28" s="16">
        <f t="shared" si="12"/>
        <v>392740.99820908532</v>
      </c>
      <c r="Z28" s="16">
        <f t="shared" si="12"/>
        <v>395820.49103117653</v>
      </c>
      <c r="AA28" s="16">
        <f t="shared" si="12"/>
        <v>398860.24365473288</v>
      </c>
      <c r="AB28" s="16">
        <f t="shared" si="12"/>
        <v>401862.2844857212</v>
      </c>
      <c r="AC28" s="16">
        <f t="shared" si="12"/>
        <v>404825.8063013588</v>
      </c>
      <c r="AD28" s="16">
        <f t="shared" si="12"/>
        <v>407749.56722044147</v>
      </c>
      <c r="AE28" s="16">
        <f t="shared" si="12"/>
        <v>410631.97349542379</v>
      </c>
      <c r="AF28" s="16">
        <f t="shared" si="12"/>
        <v>413472.13511144277</v>
      </c>
    </row>
    <row r="29" spans="1:32">
      <c r="A29" s="31" t="s">
        <v>38</v>
      </c>
      <c r="D29" s="37"/>
      <c r="E29" s="31"/>
      <c r="H29" s="31">
        <v>6.4</v>
      </c>
      <c r="I29" s="36">
        <f>H17/H29*100000</f>
        <v>1406250</v>
      </c>
      <c r="K29" s="31" t="s">
        <v>38</v>
      </c>
      <c r="L29" s="16">
        <f>I29*(1+L35)</f>
        <v>1421577.561893614</v>
      </c>
      <c r="M29" s="16">
        <f t="shared" si="12"/>
        <v>1436863.736295616</v>
      </c>
      <c r="N29" s="16">
        <f t="shared" si="12"/>
        <v>1452084.8732107989</v>
      </c>
      <c r="O29" s="16">
        <f t="shared" si="12"/>
        <v>1467218.8993103029</v>
      </c>
      <c r="P29" s="16">
        <f t="shared" si="12"/>
        <v>1482243.7412652683</v>
      </c>
      <c r="Q29" s="16">
        <f t="shared" si="12"/>
        <v>1497147.5740780914</v>
      </c>
      <c r="R29" s="16">
        <f t="shared" si="12"/>
        <v>1511919.7552509296</v>
      </c>
      <c r="S29" s="16">
        <f t="shared" si="12"/>
        <v>1526540.1822878565</v>
      </c>
      <c r="T29" s="16">
        <f t="shared" si="12"/>
        <v>1540989.9351927065</v>
      </c>
      <c r="U29" s="16">
        <f t="shared" si="12"/>
        <v>1555254.0356351822</v>
      </c>
      <c r="V29" s="16">
        <f t="shared" si="12"/>
        <v>1569332.0894486965</v>
      </c>
      <c r="W29" s="16">
        <f t="shared" si="12"/>
        <v>1583232.7682981591</v>
      </c>
      <c r="X29" s="16">
        <f t="shared" si="12"/>
        <v>1596950.5538513546</v>
      </c>
      <c r="Y29" s="16">
        <f t="shared" si="12"/>
        <v>1610479.1394428946</v>
      </c>
      <c r="Z29" s="16">
        <f t="shared" si="12"/>
        <v>1623814.5834069112</v>
      </c>
      <c r="AA29" s="16">
        <f t="shared" si="12"/>
        <v>1636954.5207438837</v>
      </c>
      <c r="AB29" s="16">
        <f t="shared" si="12"/>
        <v>1649898.5572872255</v>
      </c>
      <c r="AC29" s="16">
        <f t="shared" si="12"/>
        <v>1662648.6638698706</v>
      </c>
      <c r="AD29" s="16">
        <f t="shared" si="12"/>
        <v>1675207.9938245129</v>
      </c>
      <c r="AE29" s="16">
        <f t="shared" si="12"/>
        <v>1687580.4888170208</v>
      </c>
      <c r="AF29" s="16">
        <f t="shared" si="12"/>
        <v>1699768.5138469143</v>
      </c>
    </row>
    <row r="30" spans="1:32">
      <c r="A30" s="31" t="s">
        <v>1</v>
      </c>
      <c r="D30" s="37"/>
      <c r="E30" s="31"/>
      <c r="H30" s="31">
        <v>16.7</v>
      </c>
      <c r="I30" s="36">
        <f>H19/H30*100000</f>
        <v>221556.88622754489</v>
      </c>
      <c r="K30" s="31" t="s">
        <v>1</v>
      </c>
      <c r="L30" s="16">
        <f>I30*(1+L36)</f>
        <v>223971.76756913358</v>
      </c>
      <c r="M30" s="16">
        <f t="shared" si="12"/>
        <v>226380.12824670781</v>
      </c>
      <c r="N30" s="16">
        <f t="shared" si="12"/>
        <v>228778.24216654504</v>
      </c>
      <c r="O30" s="16">
        <f t="shared" si="12"/>
        <v>231162.63164117082</v>
      </c>
      <c r="P30" s="16">
        <f t="shared" si="12"/>
        <v>233529.81898311083</v>
      </c>
      <c r="Q30" s="16">
        <f t="shared" si="12"/>
        <v>235877.94114550375</v>
      </c>
      <c r="R30" s="16">
        <f t="shared" si="12"/>
        <v>238205.32138617444</v>
      </c>
      <c r="S30" s="16">
        <f t="shared" si="12"/>
        <v>240508.79252545873</v>
      </c>
      <c r="T30" s="16">
        <f t="shared" si="12"/>
        <v>242785.37368837855</v>
      </c>
      <c r="U30" s="16">
        <f t="shared" si="12"/>
        <v>245032.70501557633</v>
      </c>
      <c r="V30" s="16">
        <f t="shared" si="12"/>
        <v>247250.72440548998</v>
      </c>
      <c r="W30" s="16">
        <f t="shared" si="12"/>
        <v>249440.79809248447</v>
      </c>
      <c r="X30" s="16">
        <f t="shared" si="12"/>
        <v>251602.0566546912</v>
      </c>
      <c r="Y30" s="16">
        <f t="shared" si="12"/>
        <v>253733.50646711746</v>
      </c>
      <c r="Z30" s="16">
        <f t="shared" si="12"/>
        <v>255834.52651414284</v>
      </c>
      <c r="AA30" s="16">
        <f t="shared" si="12"/>
        <v>257904.74418639508</v>
      </c>
      <c r="AB30" s="16">
        <f t="shared" si="12"/>
        <v>259944.09738231215</v>
      </c>
      <c r="AC30" s="16">
        <f t="shared" si="12"/>
        <v>261952.89660970427</v>
      </c>
      <c r="AD30" s="16">
        <f t="shared" si="12"/>
        <v>263931.63868106774</v>
      </c>
      <c r="AE30" s="16">
        <f t="shared" si="12"/>
        <v>265880.94461202307</v>
      </c>
      <c r="AF30" s="16">
        <f t="shared" si="12"/>
        <v>267801.18701194238</v>
      </c>
    </row>
    <row r="31" spans="1:32">
      <c r="A31" s="31" t="s">
        <v>39</v>
      </c>
      <c r="D31" s="37"/>
      <c r="E31" s="31"/>
      <c r="H31" s="31">
        <v>19.7</v>
      </c>
      <c r="I31" s="36">
        <f>H21/H31*100000</f>
        <v>548223.35025380715</v>
      </c>
      <c r="K31" s="31" t="s">
        <v>39</v>
      </c>
      <c r="L31" s="16">
        <f>I31*(1+L37)</f>
        <v>552761.41891733638</v>
      </c>
      <c r="M31" s="16">
        <f t="shared" si="12"/>
        <v>557282.38349615748</v>
      </c>
      <c r="N31" s="16">
        <f t="shared" si="12"/>
        <v>561774.62612141191</v>
      </c>
      <c r="O31" s="16">
        <f t="shared" si="12"/>
        <v>566227.98115784861</v>
      </c>
      <c r="P31" s="16">
        <f t="shared" si="12"/>
        <v>570633.89656311343</v>
      </c>
      <c r="Q31" s="16">
        <f t="shared" si="12"/>
        <v>574986.07932490809</v>
      </c>
      <c r="R31" s="16">
        <f t="shared" si="12"/>
        <v>579279.68866454158</v>
      </c>
      <c r="S31" s="16">
        <f t="shared" si="12"/>
        <v>583511.82011479919</v>
      </c>
      <c r="T31" s="16">
        <f t="shared" si="12"/>
        <v>587680.69872349431</v>
      </c>
      <c r="U31" s="16">
        <f t="shared" si="12"/>
        <v>591786.0017720476</v>
      </c>
      <c r="V31" s="16">
        <f t="shared" si="12"/>
        <v>595826.115667562</v>
      </c>
      <c r="W31" s="16">
        <f t="shared" si="12"/>
        <v>599798.29730211257</v>
      </c>
      <c r="X31" s="16">
        <f t="shared" si="12"/>
        <v>603701.25580138178</v>
      </c>
      <c r="Y31" s="16">
        <f t="shared" si="12"/>
        <v>607535.63660252839</v>
      </c>
      <c r="Z31" s="16">
        <f t="shared" si="12"/>
        <v>611302.08514271129</v>
      </c>
      <c r="AA31" s="16">
        <f t="shared" si="12"/>
        <v>614999.63326619216</v>
      </c>
      <c r="AB31" s="16">
        <f t="shared" si="12"/>
        <v>618628.44233226066</v>
      </c>
      <c r="AC31" s="16">
        <f t="shared" si="12"/>
        <v>622190.61001168296</v>
      </c>
      <c r="AD31" s="16">
        <f t="shared" si="12"/>
        <v>625687.74989735615</v>
      </c>
      <c r="AE31" s="16">
        <f t="shared" si="12"/>
        <v>629121.79830075649</v>
      </c>
      <c r="AF31" s="16">
        <f t="shared" si="12"/>
        <v>632492.91658117378</v>
      </c>
    </row>
    <row r="32" spans="1:32">
      <c r="D32" s="37"/>
      <c r="E32" s="31"/>
      <c r="F32" s="31"/>
      <c r="G32" s="31"/>
      <c r="K32" s="36"/>
    </row>
    <row r="33" spans="1:32" ht="15">
      <c r="D33" s="37"/>
      <c r="E33" s="31"/>
      <c r="F33" s="31"/>
      <c r="G33" s="31"/>
      <c r="H33" s="36"/>
      <c r="I33" s="14" t="s">
        <v>48</v>
      </c>
      <c r="K33" s="1" t="s">
        <v>9</v>
      </c>
      <c r="L33" s="38">
        <v>1.5895794310058682E-3</v>
      </c>
      <c r="M33" s="38">
        <v>1.5056607745621128E-3</v>
      </c>
      <c r="N33" s="38">
        <v>1.408414846226558E-3</v>
      </c>
      <c r="O33" s="38">
        <v>1.2991995223013498E-3</v>
      </c>
      <c r="P33" s="38">
        <v>1.1773977394093609E-3</v>
      </c>
      <c r="Q33" s="38">
        <v>1.0371804817589541E-3</v>
      </c>
      <c r="R33" s="38">
        <v>8.81501970225111E-4</v>
      </c>
      <c r="S33" s="38">
        <v>7.2041667342733363E-4</v>
      </c>
      <c r="T33" s="38">
        <v>5.5548889832899336E-4</v>
      </c>
      <c r="U33" s="38">
        <v>3.8794574463706333E-4</v>
      </c>
      <c r="V33" s="38">
        <v>2.1317402516619799E-4</v>
      </c>
      <c r="W33" s="38">
        <v>3.1094748939053641E-5</v>
      </c>
      <c r="X33" s="38">
        <v>-1.4931493272406796E-4</v>
      </c>
      <c r="Y33" s="38">
        <v>-3.2458981662619014E-4</v>
      </c>
      <c r="Z33" s="38">
        <v>-4.9287566214977396E-4</v>
      </c>
      <c r="AA33" s="38">
        <v>-6.5976105950817814E-4</v>
      </c>
      <c r="AB33" s="38">
        <v>-8.2597573655721242E-4</v>
      </c>
      <c r="AC33" s="38">
        <v>-9.8185994274431801E-4</v>
      </c>
      <c r="AD33" s="38">
        <v>-1.1277786173824161E-3</v>
      </c>
      <c r="AE33" s="38">
        <v>-1.264733395696913E-3</v>
      </c>
      <c r="AF33" s="38">
        <v>-1.4025140349139661E-3</v>
      </c>
    </row>
    <row r="34" spans="1:32">
      <c r="E34" s="25"/>
      <c r="F34" s="25"/>
      <c r="G34" s="25"/>
      <c r="I34" s="1" t="s">
        <v>49</v>
      </c>
      <c r="K34" s="1" t="s">
        <v>50</v>
      </c>
      <c r="L34" s="38">
        <v>1.0876635683545148E-2</v>
      </c>
      <c r="M34" s="38">
        <v>1.0621433769161045E-2</v>
      </c>
      <c r="N34" s="38">
        <v>1.0363329943598159E-2</v>
      </c>
      <c r="O34" s="38">
        <v>1.010374499400921E-2</v>
      </c>
      <c r="P34" s="38">
        <v>9.8443052630997185E-3</v>
      </c>
      <c r="Q34" s="38">
        <v>9.6035371929340287E-3</v>
      </c>
      <c r="R34" s="38">
        <v>9.3816358790301171E-3</v>
      </c>
      <c r="S34" s="38">
        <v>9.1613534609442521E-3</v>
      </c>
      <c r="T34" s="38">
        <v>8.9438132711926917E-3</v>
      </c>
      <c r="U34" s="38">
        <v>8.7304708994101424E-3</v>
      </c>
      <c r="V34" s="38">
        <v>8.5353000119337118E-3</v>
      </c>
      <c r="W34" s="38">
        <v>8.3576994931914353E-3</v>
      </c>
      <c r="X34" s="38">
        <v>8.1833457642336484E-3</v>
      </c>
      <c r="Y34" s="38">
        <v>8.0112061156798337E-3</v>
      </c>
      <c r="Z34" s="38">
        <v>7.8410271301794319E-3</v>
      </c>
      <c r="AA34" s="38">
        <v>7.6796242044904536E-3</v>
      </c>
      <c r="AB34" s="38">
        <v>7.5265481550149263E-3</v>
      </c>
      <c r="AC34" s="38">
        <v>7.3744711311491736E-3</v>
      </c>
      <c r="AD34" s="38">
        <v>7.222269118155409E-3</v>
      </c>
      <c r="AE34" s="38">
        <v>7.0690602926477258E-3</v>
      </c>
      <c r="AF34" s="38">
        <v>6.9165622731289797E-3</v>
      </c>
    </row>
    <row r="35" spans="1:32">
      <c r="E35" s="25"/>
      <c r="F35" s="39"/>
      <c r="G35" s="39"/>
      <c r="H35" s="40"/>
      <c r="K35" s="1" t="s">
        <v>37</v>
      </c>
      <c r="L35" s="38">
        <v>1.0899599568792264E-2</v>
      </c>
      <c r="M35" s="38">
        <v>1.075296544610624E-2</v>
      </c>
      <c r="N35" s="38">
        <v>1.0593305774717782E-2</v>
      </c>
      <c r="O35" s="38">
        <v>1.0422273779383307E-2</v>
      </c>
      <c r="P35" s="38">
        <v>1.0240354702374747E-2</v>
      </c>
      <c r="Q35" s="38">
        <v>1.0054913640654708E-2</v>
      </c>
      <c r="R35" s="38">
        <v>9.8668838186738612E-3</v>
      </c>
      <c r="S35" s="38">
        <v>9.6701078123688326E-3</v>
      </c>
      <c r="T35" s="38">
        <v>9.4656878819881062E-3</v>
      </c>
      <c r="U35" s="38">
        <v>9.2564526975264551E-3</v>
      </c>
      <c r="V35" s="38">
        <v>9.0519320258602015E-3</v>
      </c>
      <c r="W35" s="38">
        <v>8.857703823762185E-3</v>
      </c>
      <c r="X35" s="38">
        <v>8.6644148781362812E-3</v>
      </c>
      <c r="Y35" s="38">
        <v>8.4715118817631462E-3</v>
      </c>
      <c r="Z35" s="38">
        <v>8.2804201789473397E-3</v>
      </c>
      <c r="AA35" s="38">
        <v>8.0920183075360204E-3</v>
      </c>
      <c r="AB35" s="38">
        <v>7.9073892275637256E-3</v>
      </c>
      <c r="AC35" s="38">
        <v>7.7278124320618088E-3</v>
      </c>
      <c r="AD35" s="38">
        <v>7.5538087074933794E-3</v>
      </c>
      <c r="AE35" s="38">
        <v>7.3856470588235298E-3</v>
      </c>
      <c r="AF35" s="38">
        <v>7.2221888737510186E-3</v>
      </c>
    </row>
    <row r="36" spans="1:32">
      <c r="E36" s="25"/>
      <c r="F36" s="39"/>
      <c r="G36" s="39"/>
      <c r="H36" s="40"/>
      <c r="K36" s="1" t="s">
        <v>7</v>
      </c>
      <c r="L36" s="38">
        <v>1.0899599568792264E-2</v>
      </c>
      <c r="M36" s="38">
        <v>1.075296544610624E-2</v>
      </c>
      <c r="N36" s="38">
        <v>1.0593305774717782E-2</v>
      </c>
      <c r="O36" s="38">
        <v>1.0422273779383307E-2</v>
      </c>
      <c r="P36" s="38">
        <v>1.0240354702374747E-2</v>
      </c>
      <c r="Q36" s="38">
        <v>1.0054913640654708E-2</v>
      </c>
      <c r="R36" s="38">
        <v>9.8668838186738612E-3</v>
      </c>
      <c r="S36" s="38">
        <v>9.6701078123688326E-3</v>
      </c>
      <c r="T36" s="38">
        <v>9.4656878819881062E-3</v>
      </c>
      <c r="U36" s="38">
        <v>9.2564526975264551E-3</v>
      </c>
      <c r="V36" s="38">
        <v>9.0519320258602015E-3</v>
      </c>
      <c r="W36" s="38">
        <v>8.857703823762185E-3</v>
      </c>
      <c r="X36" s="38">
        <v>8.6644148781362812E-3</v>
      </c>
      <c r="Y36" s="38">
        <v>8.4715118817631462E-3</v>
      </c>
      <c r="Z36" s="38">
        <v>8.2804201789473397E-3</v>
      </c>
      <c r="AA36" s="38">
        <v>8.0920183075360204E-3</v>
      </c>
      <c r="AB36" s="38">
        <v>7.9073892275637256E-3</v>
      </c>
      <c r="AC36" s="38">
        <v>7.7278124320618088E-3</v>
      </c>
      <c r="AD36" s="38">
        <v>7.5538087074933794E-3</v>
      </c>
      <c r="AE36" s="38">
        <v>7.3856470588235298E-3</v>
      </c>
      <c r="AF36" s="38">
        <v>7.2221888737510186E-3</v>
      </c>
    </row>
    <row r="37" spans="1:32" s="41" customFormat="1">
      <c r="B37" s="42"/>
      <c r="C37" s="42"/>
      <c r="D37" s="42"/>
      <c r="E37" s="32"/>
      <c r="F37" s="39"/>
      <c r="G37" s="39"/>
      <c r="H37" s="40"/>
      <c r="K37" s="41" t="s">
        <v>8</v>
      </c>
      <c r="L37" s="43">
        <v>8.2777733955118008E-3</v>
      </c>
      <c r="M37" s="43">
        <v>8.1788714336757697E-3</v>
      </c>
      <c r="N37" s="43">
        <v>8.060980856907745E-3</v>
      </c>
      <c r="O37" s="43">
        <v>7.9272982960861289E-3</v>
      </c>
      <c r="P37" s="43">
        <v>7.781168631503175E-3</v>
      </c>
      <c r="Q37" s="43">
        <v>7.626926454960924E-3</v>
      </c>
      <c r="R37" s="43">
        <v>7.4673274606484276E-3</v>
      </c>
      <c r="S37" s="43">
        <v>7.305851617228863E-3</v>
      </c>
      <c r="T37" s="43">
        <v>7.1444629996955389E-3</v>
      </c>
      <c r="U37" s="43">
        <v>6.985601292454304E-3</v>
      </c>
      <c r="V37" s="43">
        <v>6.8269845576215986E-3</v>
      </c>
      <c r="W37" s="43">
        <v>6.6666793047501409E-3</v>
      </c>
      <c r="X37" s="43">
        <v>6.5071183376556293E-3</v>
      </c>
      <c r="Y37" s="43">
        <v>6.3514540748414745E-3</v>
      </c>
      <c r="Z37" s="43">
        <v>6.1995516201248779E-3</v>
      </c>
      <c r="AA37" s="43">
        <v>6.0486430740991108E-3</v>
      </c>
      <c r="AB37" s="43">
        <v>5.9005060650139263E-3</v>
      </c>
      <c r="AC37" s="43">
        <v>5.7581699056589745E-3</v>
      </c>
      <c r="AD37" s="43">
        <v>5.6206889486928322E-3</v>
      </c>
      <c r="AE37" s="43">
        <v>5.488437969200584E-3</v>
      </c>
      <c r="AF37" s="43">
        <v>5.3584509224168528E-3</v>
      </c>
    </row>
    <row r="38" spans="1:32" s="15" customFormat="1">
      <c r="A38" s="1"/>
      <c r="B38" s="22"/>
      <c r="C38" s="22"/>
      <c r="D38" s="22"/>
      <c r="E38" s="25"/>
      <c r="F38" s="39"/>
      <c r="G38" s="39"/>
      <c r="H38" s="40"/>
    </row>
    <row r="39" spans="1:32" s="15" customFormat="1" ht="15">
      <c r="A39" s="1"/>
      <c r="B39" s="22"/>
      <c r="C39" s="22"/>
      <c r="D39" s="22"/>
      <c r="E39" s="25"/>
      <c r="F39" s="39"/>
      <c r="G39" s="39"/>
      <c r="H39" s="40"/>
      <c r="I39" s="14" t="s">
        <v>51</v>
      </c>
    </row>
    <row r="40" spans="1:32">
      <c r="E40" s="31"/>
      <c r="F40" s="31"/>
      <c r="G40" s="31"/>
      <c r="H40" s="36"/>
      <c r="I40" s="1" t="s">
        <v>49</v>
      </c>
      <c r="K40" s="1" t="s">
        <v>3</v>
      </c>
      <c r="L40" s="4">
        <v>43590368</v>
      </c>
      <c r="M40" s="4">
        <v>44044811</v>
      </c>
      <c r="N40" s="4">
        <v>44494502</v>
      </c>
      <c r="O40" s="4">
        <v>44938712</v>
      </c>
      <c r="P40" s="4">
        <v>45376763</v>
      </c>
      <c r="Q40" s="4">
        <v>45808747</v>
      </c>
      <c r="R40" s="4">
        <v>46234830</v>
      </c>
      <c r="S40" s="4">
        <v>46654581</v>
      </c>
      <c r="T40" s="4">
        <v>47067641</v>
      </c>
      <c r="U40" s="4">
        <v>47473760</v>
      </c>
      <c r="V40" s="4">
        <v>47873268</v>
      </c>
      <c r="W40" s="4">
        <v>48266524</v>
      </c>
      <c r="X40" s="4">
        <v>48653385</v>
      </c>
      <c r="Y40" s="4">
        <v>49033678</v>
      </c>
      <c r="Z40" s="4">
        <v>49407265</v>
      </c>
      <c r="AA40" s="4">
        <v>49774276</v>
      </c>
      <c r="AB40" s="4">
        <v>50134861</v>
      </c>
      <c r="AC40" s="4">
        <v>50488930</v>
      </c>
      <c r="AD40" s="4">
        <v>50836373</v>
      </c>
      <c r="AE40" s="4">
        <v>51177087</v>
      </c>
      <c r="AF40" s="4">
        <v>51511042</v>
      </c>
    </row>
    <row r="41" spans="1:32" s="15" customFormat="1">
      <c r="A41" s="1"/>
      <c r="B41" s="22"/>
      <c r="C41" s="22"/>
      <c r="D41" s="22"/>
      <c r="E41" s="25"/>
      <c r="F41" s="39"/>
      <c r="G41" s="39"/>
      <c r="H41" s="40"/>
    </row>
    <row r="42" spans="1:32" s="15" customFormat="1" ht="15">
      <c r="A42" s="44" t="s">
        <v>59</v>
      </c>
      <c r="B42" s="22"/>
      <c r="C42" s="22"/>
      <c r="D42" s="22"/>
      <c r="E42" s="25"/>
      <c r="F42" s="39"/>
      <c r="G42" s="39"/>
      <c r="H42" s="40"/>
    </row>
    <row r="43" spans="1:32" s="15" customFormat="1">
      <c r="B43" s="22"/>
      <c r="C43" s="22"/>
      <c r="D43" s="22"/>
      <c r="E43" s="25"/>
      <c r="F43" s="39"/>
      <c r="G43" s="39"/>
      <c r="H43" s="40"/>
      <c r="M43" s="48"/>
      <c r="N43" s="48"/>
      <c r="O43" s="48"/>
      <c r="P43" s="48"/>
      <c r="Q43" s="48"/>
    </row>
    <row r="44" spans="1:32" s="15" customFormat="1">
      <c r="A44" s="1" t="s">
        <v>3</v>
      </c>
      <c r="B44" s="22"/>
      <c r="C44" s="22"/>
      <c r="D44" s="22"/>
      <c r="E44" s="25"/>
      <c r="F44" s="39"/>
      <c r="G44" s="39"/>
      <c r="H44" s="40"/>
      <c r="L44" s="45">
        <f>L7/L40*100000</f>
        <v>6.5300541893844821</v>
      </c>
      <c r="M44" s="45">
        <f>M7/M40*100000</f>
        <v>6.4846845491411402</v>
      </c>
      <c r="N44" s="45">
        <f t="shared" ref="N44:AF44" si="13">N7/N40*100000</f>
        <v>6.4414332317529652</v>
      </c>
      <c r="O44" s="45">
        <f t="shared" si="13"/>
        <v>6.400341527889954</v>
      </c>
      <c r="P44" s="45">
        <f t="shared" si="13"/>
        <v>6.3614412833136837</v>
      </c>
      <c r="Q44" s="45">
        <f t="shared" si="13"/>
        <v>6.3246566921479541</v>
      </c>
      <c r="R44" s="45">
        <f t="shared" si="13"/>
        <v>6.289907201120017</v>
      </c>
      <c r="S44" s="45">
        <f t="shared" si="13"/>
        <v>6.2571978535322641</v>
      </c>
      <c r="T44" s="45">
        <f t="shared" si="13"/>
        <v>6.2265249237196478</v>
      </c>
      <c r="U44" s="45">
        <f t="shared" si="13"/>
        <v>6.1978718892945981</v>
      </c>
      <c r="V44" s="45">
        <f t="shared" si="13"/>
        <v>6.1711497181665242</v>
      </c>
      <c r="W44" s="45">
        <f t="shared" si="13"/>
        <v>6.1462715713881231</v>
      </c>
      <c r="X44" s="45">
        <f t="shared" si="13"/>
        <v>6.1232193864882438</v>
      </c>
      <c r="Y44" s="45">
        <f t="shared" si="13"/>
        <v>6.101981158288722</v>
      </c>
      <c r="Z44" s="45">
        <f t="shared" si="13"/>
        <v>6.0825426987300668</v>
      </c>
      <c r="AA44" s="45">
        <f t="shared" si="13"/>
        <v>6.0648594572940846</v>
      </c>
      <c r="AB44" s="45">
        <f t="shared" si="13"/>
        <v>6.048888012262557</v>
      </c>
      <c r="AC44" s="45">
        <f t="shared" si="13"/>
        <v>6.0346170563624293</v>
      </c>
      <c r="AD44" s="45">
        <f t="shared" si="13"/>
        <v>6.0220398591966324</v>
      </c>
      <c r="AE44" s="45">
        <f t="shared" si="13"/>
        <v>6.0111509619771253</v>
      </c>
      <c r="AF44" s="45">
        <f t="shared" si="13"/>
        <v>6.0019385049557785</v>
      </c>
    </row>
    <row r="45" spans="1:32" s="15" customFormat="1">
      <c r="A45" s="1"/>
      <c r="B45" s="22"/>
      <c r="C45" s="22"/>
      <c r="D45" s="22"/>
      <c r="E45" s="25"/>
      <c r="F45" s="39"/>
      <c r="G45" s="39"/>
      <c r="H45" s="40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</row>
    <row r="46" spans="1:32" s="15" customFormat="1">
      <c r="A46" s="31" t="s">
        <v>41</v>
      </c>
      <c r="B46" s="22"/>
      <c r="C46" s="22"/>
      <c r="D46" s="22"/>
      <c r="E46" s="25"/>
      <c r="F46" s="39"/>
      <c r="G46" s="39"/>
      <c r="H46" s="40"/>
      <c r="L46" s="74">
        <f>L12/L26*100000</f>
        <v>16.519434036746851</v>
      </c>
      <c r="M46" s="74">
        <f t="shared" ref="M46:AF46" si="14">M12/M26*100000</f>
        <v>17.164438186821965</v>
      </c>
      <c r="N46" s="74">
        <f t="shared" si="14"/>
        <v>17.836358540723836</v>
      </c>
      <c r="O46" s="74">
        <f t="shared" si="14"/>
        <v>18.536603571856521</v>
      </c>
      <c r="P46" s="45">
        <f t="shared" si="14"/>
        <v>19.266683485912427</v>
      </c>
      <c r="Q46" s="45">
        <f t="shared" si="14"/>
        <v>20.028323232927818</v>
      </c>
      <c r="R46" s="45">
        <f t="shared" si="14"/>
        <v>20.823310079224004</v>
      </c>
      <c r="S46" s="45">
        <f t="shared" si="14"/>
        <v>21.653337404378412</v>
      </c>
      <c r="T46" s="45">
        <f t="shared" si="14"/>
        <v>22.520161551002399</v>
      </c>
      <c r="U46" s="45">
        <f t="shared" si="14"/>
        <v>23.425608932963275</v>
      </c>
      <c r="V46" s="45">
        <f t="shared" si="14"/>
        <v>24.371718638756835</v>
      </c>
      <c r="W46" s="45">
        <f t="shared" si="14"/>
        <v>25.360656336164393</v>
      </c>
      <c r="X46" s="45">
        <f t="shared" si="14"/>
        <v>26.394484093472752</v>
      </c>
      <c r="Y46" s="45">
        <f t="shared" si="14"/>
        <v>27.475272308169792</v>
      </c>
      <c r="Z46" s="45">
        <f t="shared" si="14"/>
        <v>28.60513150322425</v>
      </c>
      <c r="AA46" s="45">
        <f t="shared" si="14"/>
        <v>29.786427004576794</v>
      </c>
      <c r="AB46" s="45">
        <f t="shared" si="14"/>
        <v>31.02166568819921</v>
      </c>
      <c r="AC46" s="45">
        <f t="shared" si="14"/>
        <v>32.313170812682728</v>
      </c>
      <c r="AD46" s="45">
        <f t="shared" si="14"/>
        <v>33.66336128304247</v>
      </c>
      <c r="AE46" s="45">
        <f t="shared" si="14"/>
        <v>35.074777901904298</v>
      </c>
      <c r="AF46" s="45">
        <f t="shared" si="14"/>
        <v>36.550413841534052</v>
      </c>
    </row>
    <row r="47" spans="1:32" s="15" customFormat="1">
      <c r="A47" s="31" t="s">
        <v>5</v>
      </c>
      <c r="B47" s="22"/>
      <c r="C47" s="22"/>
      <c r="D47" s="22"/>
      <c r="E47" s="25"/>
      <c r="F47" s="39"/>
      <c r="G47" s="39"/>
      <c r="H47" s="40"/>
      <c r="L47" s="74">
        <f>L14/L27*100000</f>
        <v>6.9819902145195165</v>
      </c>
      <c r="M47" s="74">
        <f t="shared" ref="M47:AF48" si="15">M14/M27*100000</f>
        <v>7.1706613584977008</v>
      </c>
      <c r="N47" s="74">
        <f t="shared" si="15"/>
        <v>7.3663121682726302</v>
      </c>
      <c r="O47" s="74">
        <f t="shared" si="15"/>
        <v>7.5692460003751245</v>
      </c>
      <c r="P47" s="45">
        <f t="shared" si="15"/>
        <v>7.7797686291424952</v>
      </c>
      <c r="Q47" s="45">
        <f t="shared" si="15"/>
        <v>7.998053404989494</v>
      </c>
      <c r="R47" s="45">
        <f t="shared" si="15"/>
        <v>8.2242704327518368</v>
      </c>
      <c r="S47" s="45">
        <f t="shared" si="15"/>
        <v>8.45873177680871</v>
      </c>
      <c r="T47" s="45">
        <f t="shared" si="15"/>
        <v>8.7017530505854381</v>
      </c>
      <c r="U47" s="45">
        <f t="shared" si="15"/>
        <v>8.9536496403150618</v>
      </c>
      <c r="V47" s="45">
        <f t="shared" si="15"/>
        <v>9.2146209421811669</v>
      </c>
      <c r="W47" s="45">
        <f t="shared" si="15"/>
        <v>9.4848690149490356</v>
      </c>
      <c r="X47" s="45">
        <f t="shared" si="15"/>
        <v>9.7647313783034821</v>
      </c>
      <c r="Y47" s="45">
        <f t="shared" si="15"/>
        <v>10.054568155341473</v>
      </c>
      <c r="Z47" s="45">
        <f t="shared" si="15"/>
        <v>10.354756025226269</v>
      </c>
      <c r="AA47" s="45">
        <f t="shared" si="15"/>
        <v>10.665614333182722</v>
      </c>
      <c r="AB47" s="45">
        <f t="shared" si="15"/>
        <v>10.987473964723566</v>
      </c>
      <c r="AC47" s="45">
        <f t="shared" si="15"/>
        <v>11.32075522225551</v>
      </c>
      <c r="AD47" s="45">
        <f t="shared" si="15"/>
        <v>11.665908422543625</v>
      </c>
      <c r="AE47" s="45">
        <f t="shared" si="15"/>
        <v>12.023413721392361</v>
      </c>
      <c r="AF47" s="45">
        <f t="shared" si="15"/>
        <v>12.393751634142371</v>
      </c>
    </row>
    <row r="48" spans="1:32" s="15" customFormat="1">
      <c r="A48" s="31" t="s">
        <v>0</v>
      </c>
      <c r="B48" s="22"/>
      <c r="C48" s="22"/>
      <c r="D48" s="22"/>
      <c r="E48" s="25"/>
      <c r="F48" s="39"/>
      <c r="G48" s="39"/>
      <c r="H48" s="40"/>
      <c r="L48" s="74">
        <f>L15/L28*100000</f>
        <v>8.7477833983483642</v>
      </c>
      <c r="M48" s="74">
        <f t="shared" si="15"/>
        <v>8.7980503605596709</v>
      </c>
      <c r="N48" s="74">
        <f t="shared" si="15"/>
        <v>8.8508666028559215</v>
      </c>
      <c r="O48" s="74">
        <f t="shared" si="15"/>
        <v>8.9062881350641909</v>
      </c>
      <c r="P48" s="45">
        <f t="shared" si="15"/>
        <v>8.9643591482433731</v>
      </c>
      <c r="Q48" s="45">
        <f t="shared" si="15"/>
        <v>9.0249605375107844</v>
      </c>
      <c r="R48" s="45">
        <f t="shared" si="15"/>
        <v>9.0879690575552576</v>
      </c>
      <c r="S48" s="45">
        <f t="shared" si="15"/>
        <v>9.1534150725653518</v>
      </c>
      <c r="T48" s="45">
        <f t="shared" si="15"/>
        <v>9.2213201867269969</v>
      </c>
      <c r="U48" s="45">
        <f t="shared" si="15"/>
        <v>9.291693798447902</v>
      </c>
      <c r="V48" s="45">
        <f t="shared" si="15"/>
        <v>9.3644163180318536</v>
      </c>
      <c r="W48" s="45">
        <f t="shared" si="15"/>
        <v>9.4393702581112962</v>
      </c>
      <c r="X48" s="45">
        <f t="shared" si="15"/>
        <v>9.5165696355816305</v>
      </c>
      <c r="Y48" s="45">
        <f t="shared" si="15"/>
        <v>9.5960388347152907</v>
      </c>
      <c r="Z48" s="45">
        <f t="shared" si="15"/>
        <v>9.6778055203087749</v>
      </c>
      <c r="AA48" s="45">
        <f t="shared" si="15"/>
        <v>9.7618322601073313</v>
      </c>
      <c r="AB48" s="45">
        <f t="shared" si="15"/>
        <v>9.8480845721032608</v>
      </c>
      <c r="AC48" s="45">
        <f t="shared" si="15"/>
        <v>9.9365988206792011</v>
      </c>
      <c r="AD48" s="45">
        <f t="shared" si="15"/>
        <v>10.027423653887697</v>
      </c>
      <c r="AE48" s="45">
        <f t="shared" si="15"/>
        <v>10.120618115253141</v>
      </c>
      <c r="AF48" s="45">
        <f t="shared" si="15"/>
        <v>10.216225740321365</v>
      </c>
    </row>
    <row r="49" spans="1:32" s="15" customFormat="1">
      <c r="A49" s="31" t="s">
        <v>38</v>
      </c>
      <c r="B49" s="22"/>
      <c r="C49" s="22"/>
      <c r="D49" s="22"/>
      <c r="E49" s="25"/>
      <c r="F49" s="39"/>
      <c r="G49" s="39"/>
      <c r="H49" s="40"/>
      <c r="L49" s="74">
        <f>L17/L29*100000</f>
        <v>6.4841687993278709</v>
      </c>
      <c r="M49" s="74">
        <f t="shared" ref="M49:AF49" si="16">M17/M29*100000</f>
        <v>6.5703975906417833</v>
      </c>
      <c r="N49" s="74">
        <f t="shared" si="16"/>
        <v>6.6588249186513551</v>
      </c>
      <c r="O49" s="74">
        <f t="shared" si="16"/>
        <v>6.7495846351582163</v>
      </c>
      <c r="P49" s="45">
        <f t="shared" si="16"/>
        <v>6.8428134037633237</v>
      </c>
      <c r="Q49" s="45">
        <f t="shared" si="16"/>
        <v>6.9386035558292818</v>
      </c>
      <c r="R49" s="45">
        <f t="shared" si="16"/>
        <v>7.0370446430300024</v>
      </c>
      <c r="S49" s="45">
        <f t="shared" si="16"/>
        <v>7.138273275070782</v>
      </c>
      <c r="T49" s="45">
        <f t="shared" si="16"/>
        <v>7.2424244081533189</v>
      </c>
      <c r="U49" s="45">
        <f t="shared" si="16"/>
        <v>7.3496185395928908</v>
      </c>
      <c r="V49" s="45">
        <f t="shared" si="16"/>
        <v>7.4599109495851401</v>
      </c>
      <c r="W49" s="45">
        <f t="shared" si="16"/>
        <v>7.5733162241060947</v>
      </c>
      <c r="X49" s="45">
        <f t="shared" si="16"/>
        <v>7.6899188071881133</v>
      </c>
      <c r="Y49" s="45">
        <f t="shared" si="16"/>
        <v>7.8098102569217183</v>
      </c>
      <c r="Z49" s="45">
        <f t="shared" si="16"/>
        <v>7.9330741120846362</v>
      </c>
      <c r="AA49" s="45">
        <f t="shared" si="16"/>
        <v>8.0597894752731989</v>
      </c>
      <c r="AB49" s="45">
        <f t="shared" si="16"/>
        <v>8.1900288485029584</v>
      </c>
      <c r="AC49" s="45">
        <f t="shared" si="16"/>
        <v>8.3238558240691081</v>
      </c>
      <c r="AD49" s="45">
        <f t="shared" si="16"/>
        <v>8.4613305761344701</v>
      </c>
      <c r="AE49" s="45">
        <f t="shared" si="16"/>
        <v>8.6025115943586403</v>
      </c>
      <c r="AF49" s="45">
        <f t="shared" si="16"/>
        <v>8.7474676421769804</v>
      </c>
    </row>
    <row r="50" spans="1:32" s="15" customFormat="1">
      <c r="A50" s="31" t="s">
        <v>1</v>
      </c>
      <c r="B50" s="22"/>
      <c r="C50" s="22"/>
      <c r="D50" s="22"/>
      <c r="E50" s="25"/>
      <c r="F50" s="39"/>
      <c r="G50" s="39"/>
      <c r="H50" s="40"/>
      <c r="L50" s="74">
        <f>L19/L30*100000</f>
        <v>16.879895077874487</v>
      </c>
      <c r="M50" s="74">
        <f t="shared" ref="M50:AF50" si="17">M19/M30*100000</f>
        <v>17.064203229985292</v>
      </c>
      <c r="N50" s="74">
        <f t="shared" si="17"/>
        <v>17.253249148017019</v>
      </c>
      <c r="O50" s="74">
        <f t="shared" si="17"/>
        <v>17.447342186939387</v>
      </c>
      <c r="P50" s="45">
        <f t="shared" si="17"/>
        <v>17.64679588032087</v>
      </c>
      <c r="Q50" s="45">
        <f t="shared" si="17"/>
        <v>17.851806580245228</v>
      </c>
      <c r="R50" s="45">
        <f t="shared" si="17"/>
        <v>18.062561471590026</v>
      </c>
      <c r="S50" s="45">
        <f t="shared" si="17"/>
        <v>18.279366290283832</v>
      </c>
      <c r="T50" s="45">
        <f t="shared" si="17"/>
        <v>18.502519474885325</v>
      </c>
      <c r="U50" s="45">
        <f t="shared" si="17"/>
        <v>18.732279597016056</v>
      </c>
      <c r="V50" s="45">
        <f t="shared" si="17"/>
        <v>18.968736746364318</v>
      </c>
      <c r="W50" s="45">
        <f t="shared" si="17"/>
        <v>19.21187670315631</v>
      </c>
      <c r="X50" s="45">
        <f t="shared" si="17"/>
        <v>19.461861945859827</v>
      </c>
      <c r="Y50" s="45">
        <f t="shared" si="17"/>
        <v>19.718871154968458</v>
      </c>
      <c r="Z50" s="45">
        <f t="shared" si="17"/>
        <v>19.983060892611711</v>
      </c>
      <c r="AA50" s="45">
        <f t="shared" si="17"/>
        <v>20.254574856035937</v>
      </c>
      <c r="AB50" s="45">
        <f t="shared" si="17"/>
        <v>20.533538592626968</v>
      </c>
      <c r="AC50" s="45">
        <f t="shared" si="17"/>
        <v>20.82005392838667</v>
      </c>
      <c r="AD50" s="45">
        <f t="shared" si="17"/>
        <v>21.114212942132092</v>
      </c>
      <c r="AE50" s="45">
        <f t="shared" si="17"/>
        <v>21.416102389220654</v>
      </c>
      <c r="AF50" s="45">
        <f t="shared" si="17"/>
        <v>21.72583345838984</v>
      </c>
    </row>
    <row r="51" spans="1:32" s="15" customFormat="1">
      <c r="A51" s="31" t="s">
        <v>39</v>
      </c>
      <c r="B51" s="22"/>
      <c r="C51" s="22"/>
      <c r="D51" s="22"/>
      <c r="E51" s="25"/>
      <c r="F51" s="39"/>
      <c r="G51" s="39"/>
      <c r="H51" s="40"/>
      <c r="L51" s="74">
        <f>L21/L31*100000</f>
        <v>19.933819596646504</v>
      </c>
      <c r="M51" s="74">
        <f t="shared" ref="M51:AF51" si="18">M21/M31*100000</f>
        <v>20.17239311154766</v>
      </c>
      <c r="N51" s="74">
        <f t="shared" si="18"/>
        <v>20.416209293679472</v>
      </c>
      <c r="O51" s="74">
        <f t="shared" si="18"/>
        <v>20.665712944826566</v>
      </c>
      <c r="P51" s="45">
        <f t="shared" si="18"/>
        <v>20.921298922846407</v>
      </c>
      <c r="Q51" s="45">
        <f t="shared" si="18"/>
        <v>21.183288023646419</v>
      </c>
      <c r="R51" s="45">
        <f t="shared" si="18"/>
        <v>21.45195570551526</v>
      </c>
      <c r="S51" s="45">
        <f t="shared" si="18"/>
        <v>21.727513363946787</v>
      </c>
      <c r="T51" s="45">
        <f t="shared" si="18"/>
        <v>22.010137076187927</v>
      </c>
      <c r="U51" s="45">
        <f t="shared" si="18"/>
        <v>22.299954534812514</v>
      </c>
      <c r="V51" s="45">
        <f t="shared" si="18"/>
        <v>22.59714757244333</v>
      </c>
      <c r="W51" s="45">
        <f t="shared" si="18"/>
        <v>22.901947730804988</v>
      </c>
      <c r="X51" s="45">
        <f t="shared" si="18"/>
        <v>23.214538769839756</v>
      </c>
      <c r="Y51" s="45">
        <f t="shared" si="18"/>
        <v>23.535036275051542</v>
      </c>
      <c r="Z51" s="45">
        <f t="shared" si="18"/>
        <v>23.863560590594975</v>
      </c>
      <c r="AA51" s="45">
        <f t="shared" si="18"/>
        <v>24.200300290196608</v>
      </c>
      <c r="AB51" s="45">
        <f t="shared" si="18"/>
        <v>24.545405959642903</v>
      </c>
      <c r="AC51" s="45">
        <f t="shared" si="18"/>
        <v>24.898956202742664</v>
      </c>
      <c r="AD51" s="45">
        <f t="shared" si="18"/>
        <v>25.261051988307699</v>
      </c>
      <c r="AE51" s="45">
        <f t="shared" si="18"/>
        <v>25.631784473241247</v>
      </c>
      <c r="AF51" s="45">
        <f t="shared" si="18"/>
        <v>26.011320525880038</v>
      </c>
    </row>
    <row r="52" spans="1:32" s="15" customFormat="1">
      <c r="A52" s="1"/>
      <c r="B52" s="22"/>
      <c r="C52" s="22"/>
      <c r="D52" s="22"/>
      <c r="E52" s="25"/>
      <c r="F52" s="39"/>
      <c r="G52" s="39"/>
      <c r="H52" s="40"/>
    </row>
    <row r="53" spans="1:32" s="15" customFormat="1" ht="15" thickBot="1">
      <c r="A53" s="1"/>
      <c r="B53" s="22"/>
      <c r="C53" s="22"/>
      <c r="D53" s="22"/>
      <c r="E53" s="25"/>
      <c r="F53" s="39"/>
      <c r="G53" s="39"/>
      <c r="H53" s="40"/>
    </row>
    <row r="54" spans="1:32" s="15" customFormat="1">
      <c r="A54" s="1"/>
      <c r="B54" s="22"/>
      <c r="C54" s="22"/>
      <c r="D54" s="22"/>
      <c r="E54" s="25"/>
      <c r="F54" s="39"/>
      <c r="G54" s="39"/>
      <c r="H54" s="40"/>
      <c r="M54" s="83" t="s">
        <v>53</v>
      </c>
      <c r="N54" s="89">
        <v>0.1</v>
      </c>
      <c r="O54" s="90">
        <v>0.1</v>
      </c>
      <c r="P54" s="90">
        <v>0.1</v>
      </c>
      <c r="Q54" s="91">
        <v>0.1</v>
      </c>
      <c r="R54" s="93" t="s">
        <v>74</v>
      </c>
    </row>
    <row r="55" spans="1:32" s="15" customFormat="1">
      <c r="A55" s="1"/>
      <c r="B55" s="22"/>
      <c r="C55" s="22"/>
      <c r="D55" s="22"/>
      <c r="E55" s="25"/>
      <c r="F55" s="39"/>
      <c r="G55" s="39"/>
      <c r="M55" s="84">
        <f t="shared" ref="M55" si="19">M46</f>
        <v>17.164438186821965</v>
      </c>
      <c r="N55" s="82">
        <f>M55-(M55*0.25)*$N$54</f>
        <v>16.735327232151416</v>
      </c>
      <c r="O55" s="82">
        <f>N55-(N55*0.25)*$O$54</f>
        <v>16.31694405134763</v>
      </c>
      <c r="P55" s="82">
        <f>O55-(O55*0.25)*$P$54</f>
        <v>15.909020450063938</v>
      </c>
      <c r="Q55" s="85">
        <f>P55-(P55*0.25)*$Q$54</f>
        <v>15.511294938812339</v>
      </c>
      <c r="R55" s="94">
        <f>1-Q55/M55</f>
        <v>9.6312109375000121E-2</v>
      </c>
    </row>
    <row r="56" spans="1:32" s="15" customFormat="1">
      <c r="A56" s="1"/>
      <c r="B56" s="22"/>
      <c r="C56" s="22"/>
      <c r="D56" s="22"/>
      <c r="E56" s="25"/>
      <c r="F56" s="39"/>
      <c r="G56" s="39"/>
      <c r="M56" s="84">
        <f t="shared" ref="M56:M60" si="20">M47</f>
        <v>7.1706613584977008</v>
      </c>
      <c r="N56" s="82">
        <f t="shared" ref="N56:N60" si="21">M56-(M56*0.25)*$N$54</f>
        <v>6.9913948245352584</v>
      </c>
      <c r="O56" s="82">
        <f t="shared" ref="O56:O60" si="22">N56-(N56*0.25)*$O$54</f>
        <v>6.8166099539218772</v>
      </c>
      <c r="P56" s="82">
        <f t="shared" ref="P56:P60" si="23">O56-(O56*0.25)*$P$54</f>
        <v>6.6461947050738299</v>
      </c>
      <c r="Q56" s="85">
        <f t="shared" ref="Q56:Q60" si="24">P56-(P56*0.25)*$Q$54</f>
        <v>6.4800398374469843</v>
      </c>
      <c r="R56" s="94">
        <f t="shared" ref="R56:R60" si="25">1-Q56/M56</f>
        <v>9.631210937500001E-2</v>
      </c>
    </row>
    <row r="57" spans="1:32" s="15" customFormat="1">
      <c r="A57" s="1"/>
      <c r="B57" s="22"/>
      <c r="C57" s="22"/>
      <c r="D57" s="22"/>
      <c r="E57" s="25"/>
      <c r="F57" s="39"/>
      <c r="G57" s="39"/>
      <c r="M57" s="84">
        <f t="shared" si="20"/>
        <v>8.7980503605596709</v>
      </c>
      <c r="N57" s="82">
        <f t="shared" si="21"/>
        <v>8.5780991015456785</v>
      </c>
      <c r="O57" s="82">
        <f t="shared" si="22"/>
        <v>8.3636466240070373</v>
      </c>
      <c r="P57" s="82">
        <f t="shared" si="23"/>
        <v>8.1545554584068611</v>
      </c>
      <c r="Q57" s="85">
        <f t="shared" si="24"/>
        <v>7.95069157194669</v>
      </c>
      <c r="R57" s="94">
        <f t="shared" si="25"/>
        <v>9.631210937500001E-2</v>
      </c>
    </row>
    <row r="58" spans="1:32" s="15" customFormat="1">
      <c r="A58" s="1"/>
      <c r="B58" s="22"/>
      <c r="C58" s="22"/>
      <c r="D58" s="22"/>
      <c r="E58" s="25"/>
      <c r="F58" s="39"/>
      <c r="G58" s="39"/>
      <c r="M58" s="84">
        <f t="shared" si="20"/>
        <v>6.5703975906417833</v>
      </c>
      <c r="N58" s="82">
        <f t="shared" si="21"/>
        <v>6.4061376508757384</v>
      </c>
      <c r="O58" s="82">
        <f t="shared" si="22"/>
        <v>6.2459842096038454</v>
      </c>
      <c r="P58" s="82">
        <f t="shared" si="23"/>
        <v>6.089834604363749</v>
      </c>
      <c r="Q58" s="85">
        <f t="shared" si="24"/>
        <v>5.9375887392546556</v>
      </c>
      <c r="R58" s="94">
        <f t="shared" si="25"/>
        <v>9.631210937500001E-2</v>
      </c>
    </row>
    <row r="59" spans="1:32" s="15" customFormat="1">
      <c r="A59" s="1"/>
      <c r="B59" s="22"/>
      <c r="C59" s="22"/>
      <c r="D59" s="22"/>
      <c r="E59" s="25"/>
      <c r="F59" s="39"/>
      <c r="G59" s="39"/>
      <c r="M59" s="84">
        <f t="shared" si="20"/>
        <v>17.064203229985292</v>
      </c>
      <c r="N59" s="82">
        <f t="shared" si="21"/>
        <v>16.637598149235661</v>
      </c>
      <c r="O59" s="82">
        <f t="shared" si="22"/>
        <v>16.221658195504769</v>
      </c>
      <c r="P59" s="82">
        <f t="shared" si="23"/>
        <v>15.816116740617151</v>
      </c>
      <c r="Q59" s="85">
        <f t="shared" si="24"/>
        <v>15.420713822101723</v>
      </c>
      <c r="R59" s="94">
        <f t="shared" si="25"/>
        <v>9.6312109374999899E-2</v>
      </c>
    </row>
    <row r="60" spans="1:32" s="15" customFormat="1" ht="15" thickBot="1">
      <c r="A60" s="1"/>
      <c r="B60" s="22"/>
      <c r="C60" s="22"/>
      <c r="D60" s="22"/>
      <c r="E60" s="25"/>
      <c r="F60" s="39"/>
      <c r="G60" s="39"/>
      <c r="M60" s="86">
        <f t="shared" si="20"/>
        <v>20.17239311154766</v>
      </c>
      <c r="N60" s="87">
        <f t="shared" si="21"/>
        <v>19.668083283758968</v>
      </c>
      <c r="O60" s="87">
        <f t="shared" si="22"/>
        <v>19.176381201664995</v>
      </c>
      <c r="P60" s="87">
        <f t="shared" si="23"/>
        <v>18.69697167162337</v>
      </c>
      <c r="Q60" s="88">
        <f t="shared" si="24"/>
        <v>18.229547379832784</v>
      </c>
      <c r="R60" s="94">
        <f t="shared" si="25"/>
        <v>9.631210937500001E-2</v>
      </c>
    </row>
    <row r="61" spans="1:32" s="15" customFormat="1" ht="15">
      <c r="A61" s="14" t="s">
        <v>60</v>
      </c>
      <c r="B61" s="22"/>
      <c r="C61" s="22"/>
      <c r="D61" s="22"/>
      <c r="E61" s="25"/>
      <c r="F61" s="39"/>
      <c r="G61" s="39"/>
      <c r="H61" s="40"/>
      <c r="N61" s="46"/>
    </row>
    <row r="62" spans="1:32" s="15" customFormat="1">
      <c r="A62" s="1"/>
      <c r="B62" s="22"/>
      <c r="C62" s="22"/>
      <c r="D62" s="22"/>
      <c r="E62" s="25"/>
      <c r="F62" s="39"/>
      <c r="G62" s="39"/>
      <c r="H62" s="40"/>
    </row>
    <row r="63" spans="1:32" s="15" customFormat="1">
      <c r="A63" s="31" t="s">
        <v>41</v>
      </c>
      <c r="B63" s="22"/>
      <c r="C63" s="22"/>
      <c r="D63" s="22"/>
      <c r="E63" s="25"/>
      <c r="F63" s="39"/>
      <c r="G63" s="39"/>
      <c r="H63" s="40"/>
      <c r="M63" s="47">
        <f t="shared" ref="M63:N63" si="26">M55*M26/100000</f>
        <v>41.148998642691879</v>
      </c>
      <c r="N63" s="47">
        <f t="shared" si="26"/>
        <v>40.176779665705418</v>
      </c>
      <c r="O63" s="47">
        <f>O55*O26/100000</f>
        <v>39.223252885688332</v>
      </c>
      <c r="P63" s="47">
        <f t="shared" ref="P63:Q63" si="27">P55*P26/100000</f>
        <v>38.287698398594017</v>
      </c>
      <c r="Q63" s="47">
        <f t="shared" si="27"/>
        <v>37.369224410762904</v>
      </c>
      <c r="R63" s="47">
        <f>Q63</f>
        <v>37.369224410762904</v>
      </c>
      <c r="S63" s="47">
        <f t="shared" ref="S63:AF63" si="28">R63</f>
        <v>37.369224410762904</v>
      </c>
      <c r="T63" s="47">
        <f t="shared" si="28"/>
        <v>37.369224410762904</v>
      </c>
      <c r="U63" s="47">
        <f t="shared" si="28"/>
        <v>37.369224410762904</v>
      </c>
      <c r="V63" s="47">
        <f t="shared" si="28"/>
        <v>37.369224410762904</v>
      </c>
      <c r="W63" s="47">
        <f t="shared" si="28"/>
        <v>37.369224410762904</v>
      </c>
      <c r="X63" s="47">
        <f t="shared" si="28"/>
        <v>37.369224410762904</v>
      </c>
      <c r="Y63" s="47">
        <f t="shared" si="28"/>
        <v>37.369224410762904</v>
      </c>
      <c r="Z63" s="47">
        <f t="shared" si="28"/>
        <v>37.369224410762904</v>
      </c>
      <c r="AA63" s="47">
        <f t="shared" si="28"/>
        <v>37.369224410762904</v>
      </c>
      <c r="AB63" s="47">
        <f t="shared" si="28"/>
        <v>37.369224410762904</v>
      </c>
      <c r="AC63" s="47">
        <f t="shared" si="28"/>
        <v>37.369224410762904</v>
      </c>
      <c r="AD63" s="47">
        <f t="shared" si="28"/>
        <v>37.369224410762904</v>
      </c>
      <c r="AE63" s="47">
        <f t="shared" si="28"/>
        <v>37.369224410762904</v>
      </c>
      <c r="AF63" s="47">
        <f t="shared" si="28"/>
        <v>37.369224410762904</v>
      </c>
    </row>
    <row r="64" spans="1:32" s="15" customFormat="1">
      <c r="A64" s="31" t="s">
        <v>5</v>
      </c>
      <c r="B64" s="22"/>
      <c r="C64" s="22"/>
      <c r="D64" s="22"/>
      <c r="E64" s="25"/>
      <c r="F64" s="39"/>
      <c r="G64" s="39"/>
      <c r="H64" s="40"/>
      <c r="M64" s="47">
        <f t="shared" ref="M64:O68" si="29">M56*M27/100000</f>
        <v>23.70061659187013</v>
      </c>
      <c r="N64" s="47">
        <f t="shared" si="29"/>
        <v>23.347578053941433</v>
      </c>
      <c r="O64" s="47">
        <f t="shared" si="29"/>
        <v>22.993889128105529</v>
      </c>
      <c r="P64" s="47">
        <f t="shared" ref="P64:Q64" si="30">P56*P27/100000</f>
        <v>22.639741792071757</v>
      </c>
      <c r="Q64" s="47">
        <f t="shared" si="30"/>
        <v>22.285734309550083</v>
      </c>
      <c r="R64" s="47">
        <f t="shared" ref="R64:AF68" si="31">Q64</f>
        <v>22.285734309550083</v>
      </c>
      <c r="S64" s="47">
        <f t="shared" si="31"/>
        <v>22.285734309550083</v>
      </c>
      <c r="T64" s="47">
        <f t="shared" si="31"/>
        <v>22.285734309550083</v>
      </c>
      <c r="U64" s="47">
        <f t="shared" si="31"/>
        <v>22.285734309550083</v>
      </c>
      <c r="V64" s="47">
        <f t="shared" si="31"/>
        <v>22.285734309550083</v>
      </c>
      <c r="W64" s="47">
        <f t="shared" si="31"/>
        <v>22.285734309550083</v>
      </c>
      <c r="X64" s="47">
        <f t="shared" si="31"/>
        <v>22.285734309550083</v>
      </c>
      <c r="Y64" s="47">
        <f t="shared" si="31"/>
        <v>22.285734309550083</v>
      </c>
      <c r="Z64" s="47">
        <f t="shared" si="31"/>
        <v>22.285734309550083</v>
      </c>
      <c r="AA64" s="47">
        <f t="shared" si="31"/>
        <v>22.285734309550083</v>
      </c>
      <c r="AB64" s="47">
        <f t="shared" si="31"/>
        <v>22.285734309550083</v>
      </c>
      <c r="AC64" s="47">
        <f t="shared" si="31"/>
        <v>22.285734309550083</v>
      </c>
      <c r="AD64" s="47">
        <f t="shared" si="31"/>
        <v>22.285734309550083</v>
      </c>
      <c r="AE64" s="47">
        <f t="shared" si="31"/>
        <v>22.285734309550083</v>
      </c>
      <c r="AF64" s="47">
        <f t="shared" si="31"/>
        <v>22.285734309550083</v>
      </c>
    </row>
    <row r="65" spans="1:32" s="15" customFormat="1">
      <c r="A65" s="31" t="s">
        <v>0</v>
      </c>
      <c r="B65" s="22"/>
      <c r="C65" s="22"/>
      <c r="D65" s="22"/>
      <c r="E65" s="25"/>
      <c r="F65" s="39"/>
      <c r="G65" s="39"/>
      <c r="H65" s="40"/>
      <c r="M65" s="47">
        <f t="shared" si="29"/>
        <v>30.993820196976472</v>
      </c>
      <c r="N65" s="47">
        <f t="shared" si="29"/>
        <v>30.53214389734303</v>
      </c>
      <c r="O65" s="47">
        <f t="shared" si="29"/>
        <v>30.069617071067128</v>
      </c>
      <c r="P65" s="47">
        <f t="shared" ref="P65:Q65" si="32">P57*P28/100000</f>
        <v>29.606490771642743</v>
      </c>
      <c r="Q65" s="47">
        <f t="shared" si="32"/>
        <v>29.143547361747459</v>
      </c>
      <c r="R65" s="47">
        <f t="shared" si="31"/>
        <v>29.143547361747459</v>
      </c>
      <c r="S65" s="47">
        <f t="shared" si="31"/>
        <v>29.143547361747459</v>
      </c>
      <c r="T65" s="47">
        <f t="shared" si="31"/>
        <v>29.143547361747459</v>
      </c>
      <c r="U65" s="47">
        <f t="shared" si="31"/>
        <v>29.143547361747459</v>
      </c>
      <c r="V65" s="47">
        <f t="shared" si="31"/>
        <v>29.143547361747459</v>
      </c>
      <c r="W65" s="47">
        <f t="shared" si="31"/>
        <v>29.143547361747459</v>
      </c>
      <c r="X65" s="47">
        <f t="shared" si="31"/>
        <v>29.143547361747459</v>
      </c>
      <c r="Y65" s="47">
        <f t="shared" si="31"/>
        <v>29.143547361747459</v>
      </c>
      <c r="Z65" s="47">
        <f t="shared" si="31"/>
        <v>29.143547361747459</v>
      </c>
      <c r="AA65" s="47">
        <f t="shared" si="31"/>
        <v>29.143547361747459</v>
      </c>
      <c r="AB65" s="47">
        <f t="shared" si="31"/>
        <v>29.143547361747459</v>
      </c>
      <c r="AC65" s="47">
        <f t="shared" si="31"/>
        <v>29.143547361747459</v>
      </c>
      <c r="AD65" s="47">
        <f t="shared" si="31"/>
        <v>29.143547361747459</v>
      </c>
      <c r="AE65" s="47">
        <f t="shared" si="31"/>
        <v>29.143547361747459</v>
      </c>
      <c r="AF65" s="47">
        <f t="shared" si="31"/>
        <v>29.143547361747459</v>
      </c>
    </row>
    <row r="66" spans="1:32" s="15" customFormat="1">
      <c r="A66" s="31" t="s">
        <v>38</v>
      </c>
      <c r="B66" s="22"/>
      <c r="C66" s="22"/>
      <c r="D66" s="22"/>
      <c r="E66" s="25"/>
      <c r="F66" s="39"/>
      <c r="G66" s="39"/>
      <c r="H66" s="40"/>
      <c r="M66" s="47">
        <f t="shared" si="29"/>
        <v>94.407660310372648</v>
      </c>
      <c r="N66" s="47">
        <f t="shared" si="29"/>
        <v>93.02255578542821</v>
      </c>
      <c r="O66" s="47">
        <f t="shared" si="29"/>
        <v>91.642260771244864</v>
      </c>
      <c r="P66" s="47">
        <f t="shared" ref="P66:Q66" si="33">P58*P29/100000</f>
        <v>90.266192276588171</v>
      </c>
      <c r="Q66" s="47">
        <f t="shared" si="33"/>
        <v>88.89446576848502</v>
      </c>
      <c r="R66" s="47">
        <f t="shared" si="31"/>
        <v>88.89446576848502</v>
      </c>
      <c r="S66" s="47">
        <f t="shared" si="31"/>
        <v>88.89446576848502</v>
      </c>
      <c r="T66" s="47">
        <f t="shared" si="31"/>
        <v>88.89446576848502</v>
      </c>
      <c r="U66" s="47">
        <f t="shared" si="31"/>
        <v>88.89446576848502</v>
      </c>
      <c r="V66" s="47">
        <f t="shared" si="31"/>
        <v>88.89446576848502</v>
      </c>
      <c r="W66" s="47">
        <f t="shared" si="31"/>
        <v>88.89446576848502</v>
      </c>
      <c r="X66" s="47">
        <f t="shared" si="31"/>
        <v>88.89446576848502</v>
      </c>
      <c r="Y66" s="47">
        <f t="shared" si="31"/>
        <v>88.89446576848502</v>
      </c>
      <c r="Z66" s="47">
        <f t="shared" si="31"/>
        <v>88.89446576848502</v>
      </c>
      <c r="AA66" s="47">
        <f t="shared" si="31"/>
        <v>88.89446576848502</v>
      </c>
      <c r="AB66" s="47">
        <f t="shared" si="31"/>
        <v>88.89446576848502</v>
      </c>
      <c r="AC66" s="47">
        <f t="shared" si="31"/>
        <v>88.89446576848502</v>
      </c>
      <c r="AD66" s="47">
        <f t="shared" si="31"/>
        <v>88.89446576848502</v>
      </c>
      <c r="AE66" s="47">
        <f t="shared" si="31"/>
        <v>88.89446576848502</v>
      </c>
      <c r="AF66" s="47">
        <f t="shared" si="31"/>
        <v>88.89446576848502</v>
      </c>
    </row>
    <row r="67" spans="1:32" s="15" customFormat="1">
      <c r="A67" s="31" t="s">
        <v>1</v>
      </c>
      <c r="B67" s="22"/>
      <c r="C67" s="22"/>
      <c r="D67" s="22"/>
      <c r="E67" s="25"/>
      <c r="F67" s="39"/>
      <c r="G67" s="39"/>
      <c r="H67" s="40"/>
      <c r="M67" s="47">
        <f t="shared" si="29"/>
        <v>38.629965156319564</v>
      </c>
      <c r="N67" s="47">
        <f t="shared" si="29"/>
        <v>38.063204584554974</v>
      </c>
      <c r="O67" s="47">
        <f t="shared" si="29"/>
        <v>37.498411980564484</v>
      </c>
      <c r="P67" s="47">
        <f t="shared" ref="P67:Q67" si="34">P59*P30/100000</f>
        <v>36.935348794520721</v>
      </c>
      <c r="Q67" s="47">
        <f t="shared" si="34"/>
        <v>36.374062273513665</v>
      </c>
      <c r="R67" s="47">
        <f t="shared" si="31"/>
        <v>36.374062273513665</v>
      </c>
      <c r="S67" s="47">
        <f t="shared" si="31"/>
        <v>36.374062273513665</v>
      </c>
      <c r="T67" s="47">
        <f t="shared" si="31"/>
        <v>36.374062273513665</v>
      </c>
      <c r="U67" s="47">
        <f t="shared" si="31"/>
        <v>36.374062273513665</v>
      </c>
      <c r="V67" s="47">
        <f t="shared" si="31"/>
        <v>36.374062273513665</v>
      </c>
      <c r="W67" s="47">
        <f t="shared" si="31"/>
        <v>36.374062273513665</v>
      </c>
      <c r="X67" s="47">
        <f t="shared" si="31"/>
        <v>36.374062273513665</v>
      </c>
      <c r="Y67" s="47">
        <f t="shared" si="31"/>
        <v>36.374062273513665</v>
      </c>
      <c r="Z67" s="47">
        <f t="shared" si="31"/>
        <v>36.374062273513665</v>
      </c>
      <c r="AA67" s="47">
        <f t="shared" si="31"/>
        <v>36.374062273513665</v>
      </c>
      <c r="AB67" s="47">
        <f t="shared" si="31"/>
        <v>36.374062273513665</v>
      </c>
      <c r="AC67" s="47">
        <f t="shared" si="31"/>
        <v>36.374062273513665</v>
      </c>
      <c r="AD67" s="47">
        <f t="shared" si="31"/>
        <v>36.374062273513665</v>
      </c>
      <c r="AE67" s="47">
        <f t="shared" si="31"/>
        <v>36.374062273513665</v>
      </c>
      <c r="AF67" s="47">
        <f t="shared" si="31"/>
        <v>36.374062273513665</v>
      </c>
    </row>
    <row r="68" spans="1:32" s="15" customFormat="1">
      <c r="A68" s="31" t="s">
        <v>39</v>
      </c>
      <c r="B68" s="22"/>
      <c r="C68" s="22"/>
      <c r="D68" s="22"/>
      <c r="E68" s="25"/>
      <c r="F68" s="39"/>
      <c r="G68" s="39"/>
      <c r="H68" s="40"/>
      <c r="M68" s="47">
        <f t="shared" si="29"/>
        <v>112.41719314024748</v>
      </c>
      <c r="N68" s="47">
        <f t="shared" si="29"/>
        <v>110.49030133258486</v>
      </c>
      <c r="O68" s="47">
        <f t="shared" si="29"/>
        <v>108.58203613732088</v>
      </c>
      <c r="P68" s="47">
        <f t="shared" ref="P68:Q68" si="35">P60*P31/100000</f>
        <v>106.69125798908591</v>
      </c>
      <c r="Q68" s="47">
        <f t="shared" si="35"/>
        <v>104.81735975797703</v>
      </c>
      <c r="R68" s="47">
        <f t="shared" si="31"/>
        <v>104.81735975797703</v>
      </c>
      <c r="S68" s="47">
        <f t="shared" si="31"/>
        <v>104.81735975797703</v>
      </c>
      <c r="T68" s="47">
        <f t="shared" si="31"/>
        <v>104.81735975797703</v>
      </c>
      <c r="U68" s="47">
        <f t="shared" si="31"/>
        <v>104.81735975797703</v>
      </c>
      <c r="V68" s="47">
        <f t="shared" si="31"/>
        <v>104.81735975797703</v>
      </c>
      <c r="W68" s="47">
        <f t="shared" si="31"/>
        <v>104.81735975797703</v>
      </c>
      <c r="X68" s="47">
        <f t="shared" si="31"/>
        <v>104.81735975797703</v>
      </c>
      <c r="Y68" s="47">
        <f t="shared" si="31"/>
        <v>104.81735975797703</v>
      </c>
      <c r="Z68" s="47">
        <f t="shared" si="31"/>
        <v>104.81735975797703</v>
      </c>
      <c r="AA68" s="47">
        <f t="shared" si="31"/>
        <v>104.81735975797703</v>
      </c>
      <c r="AB68" s="47">
        <f t="shared" si="31"/>
        <v>104.81735975797703</v>
      </c>
      <c r="AC68" s="47">
        <f t="shared" si="31"/>
        <v>104.81735975797703</v>
      </c>
      <c r="AD68" s="47">
        <f t="shared" si="31"/>
        <v>104.81735975797703</v>
      </c>
      <c r="AE68" s="47">
        <f t="shared" si="31"/>
        <v>104.81735975797703</v>
      </c>
      <c r="AF68" s="47">
        <f t="shared" si="31"/>
        <v>104.81735975797703</v>
      </c>
    </row>
    <row r="69" spans="1:32" s="15" customFormat="1">
      <c r="A69" s="1"/>
      <c r="B69" s="22"/>
      <c r="C69" s="22"/>
      <c r="D69" s="22"/>
      <c r="E69" s="25"/>
      <c r="F69" s="39"/>
      <c r="G69" s="39"/>
      <c r="H69" s="40"/>
      <c r="O69" s="48"/>
    </row>
    <row r="70" spans="1:32" s="15" customFormat="1" ht="15">
      <c r="A70" s="14" t="s">
        <v>61</v>
      </c>
      <c r="B70" s="22"/>
      <c r="C70" s="22"/>
      <c r="D70" s="22"/>
      <c r="E70" s="25"/>
      <c r="F70" s="39"/>
      <c r="G70" s="39"/>
      <c r="H70" s="40"/>
      <c r="O70" s="48"/>
    </row>
    <row r="71" spans="1:32" s="15" customFormat="1">
      <c r="B71" s="22"/>
      <c r="C71" s="22"/>
      <c r="D71" s="22"/>
      <c r="E71" s="25"/>
      <c r="F71" s="39"/>
      <c r="G71" s="39"/>
      <c r="H71" s="40"/>
      <c r="O71" s="48"/>
    </row>
    <row r="72" spans="1:32" s="15" customFormat="1" ht="15">
      <c r="A72" s="1" t="s">
        <v>3</v>
      </c>
      <c r="B72" s="22"/>
      <c r="C72" s="22"/>
      <c r="D72" s="22"/>
      <c r="E72" s="25"/>
      <c r="F72" s="39"/>
      <c r="G72" s="39"/>
      <c r="H72" s="40"/>
      <c r="J72" s="44"/>
      <c r="N72" s="49">
        <f>(N8+SUM(N63:N68))/N40*100000</f>
        <v>6.4096390854213077</v>
      </c>
      <c r="O72" s="49">
        <f>(O8+SUM(O63:O68))/O40*100000</f>
        <v>6.3369647608194439</v>
      </c>
      <c r="P72" s="49">
        <f t="shared" ref="P72:AF72" si="36">(P8+SUM(P63:P68))/P40*100000</f>
        <v>6.26665430752674</v>
      </c>
      <c r="Q72" s="49">
        <f t="shared" si="36"/>
        <v>6.1985992002560035</v>
      </c>
      <c r="R72" s="49">
        <f t="shared" si="36"/>
        <v>6.1445873907284723</v>
      </c>
      <c r="S72" s="49">
        <f t="shared" si="36"/>
        <v>6.0923905089410608</v>
      </c>
      <c r="T72" s="49">
        <f t="shared" si="36"/>
        <v>6.0419850173384004</v>
      </c>
      <c r="U72" s="49">
        <f t="shared" si="36"/>
        <v>5.9933344061796232</v>
      </c>
      <c r="V72" s="49">
        <f t="shared" si="36"/>
        <v>5.9463318642821763</v>
      </c>
      <c r="W72" s="49">
        <f t="shared" si="36"/>
        <v>5.9008732644897428</v>
      </c>
      <c r="X72" s="49">
        <f t="shared" si="36"/>
        <v>5.8569208597286417</v>
      </c>
      <c r="Y72" s="49">
        <f t="shared" si="36"/>
        <v>5.8144423183411451</v>
      </c>
      <c r="Z72" s="49">
        <f t="shared" si="36"/>
        <v>5.7734027929114848</v>
      </c>
      <c r="AA72" s="49">
        <f t="shared" si="36"/>
        <v>5.7337383192073119</v>
      </c>
      <c r="AB72" s="49">
        <f t="shared" si="36"/>
        <v>5.6953860517707948</v>
      </c>
      <c r="AC72" s="49">
        <f t="shared" si="36"/>
        <v>5.658313319233546</v>
      </c>
      <c r="AD72" s="49">
        <f t="shared" si="36"/>
        <v>5.6224912976601944</v>
      </c>
      <c r="AE72" s="49">
        <f t="shared" si="36"/>
        <v>5.5878918471234202</v>
      </c>
      <c r="AF72" s="49">
        <f t="shared" si="36"/>
        <v>5.5544803844041466</v>
      </c>
    </row>
    <row r="73" spans="1:32" s="15" customFormat="1">
      <c r="A73" s="1"/>
      <c r="B73" s="22"/>
      <c r="C73" s="22"/>
      <c r="D73" s="22"/>
      <c r="E73" s="25"/>
      <c r="F73" s="39"/>
      <c r="G73" s="39"/>
      <c r="H73" s="40"/>
      <c r="N73" s="75"/>
      <c r="O73" s="75"/>
      <c r="P73" s="75"/>
      <c r="Q73" s="75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</row>
    <row r="74" spans="1:32" s="15" customFormat="1">
      <c r="A74" s="31" t="s">
        <v>41</v>
      </c>
      <c r="B74" s="22"/>
      <c r="C74" s="22"/>
      <c r="D74" s="22"/>
      <c r="E74" s="25"/>
      <c r="F74" s="39"/>
      <c r="G74" s="39"/>
      <c r="H74" s="40"/>
      <c r="K74" s="92">
        <f t="shared" ref="K74:K79" si="37">H26</f>
        <v>15.9</v>
      </c>
      <c r="L74" s="92">
        <f t="shared" ref="L74:L79" si="38">L46</f>
        <v>16.519434036746851</v>
      </c>
      <c r="M74" s="92">
        <f>M55</f>
        <v>17.164438186821965</v>
      </c>
      <c r="N74" s="75">
        <f t="shared" ref="N74" si="39">N63/N26*100000</f>
        <v>16.73532723215142</v>
      </c>
      <c r="O74" s="75">
        <f t="shared" ref="O74:AF79" si="40">O63/O26*100000</f>
        <v>16.31694405134763</v>
      </c>
      <c r="P74" s="75">
        <f t="shared" si="40"/>
        <v>15.909020450063938</v>
      </c>
      <c r="Q74" s="75">
        <f t="shared" si="40"/>
        <v>15.511294938812341</v>
      </c>
      <c r="R74" s="75">
        <f t="shared" si="40"/>
        <v>15.49763374413306</v>
      </c>
      <c r="S74" s="75">
        <f t="shared" si="40"/>
        <v>15.486477027869531</v>
      </c>
      <c r="T74" s="75">
        <f t="shared" si="40"/>
        <v>15.477879237783265</v>
      </c>
      <c r="U74" s="75">
        <f t="shared" si="40"/>
        <v>15.471876988943858</v>
      </c>
      <c r="V74" s="75">
        <f t="shared" si="40"/>
        <v>15.468579489590457</v>
      </c>
      <c r="W74" s="75">
        <f t="shared" si="40"/>
        <v>15.468098512950633</v>
      </c>
      <c r="X74" s="75">
        <f t="shared" si="40"/>
        <v>15.470408475951432</v>
      </c>
      <c r="Y74" s="75">
        <f t="shared" si="40"/>
        <v>15.475431643470797</v>
      </c>
      <c r="Z74" s="75">
        <f t="shared" si="40"/>
        <v>15.483062868334134</v>
      </c>
      <c r="AA74" s="75">
        <f t="shared" si="40"/>
        <v>15.493284734285689</v>
      </c>
      <c r="AB74" s="75">
        <f t="shared" si="40"/>
        <v>15.506092390368947</v>
      </c>
      <c r="AC74" s="75">
        <f t="shared" si="40"/>
        <v>15.521332164679475</v>
      </c>
      <c r="AD74" s="75">
        <f t="shared" si="40"/>
        <v>15.538856554840599</v>
      </c>
      <c r="AE74" s="75">
        <f t="shared" si="40"/>
        <v>15.558533952318179</v>
      </c>
      <c r="AF74" s="75">
        <f t="shared" si="40"/>
        <v>15.580385661878335</v>
      </c>
    </row>
    <row r="75" spans="1:32" s="15" customFormat="1">
      <c r="A75" s="31" t="s">
        <v>5</v>
      </c>
      <c r="B75" s="22"/>
      <c r="C75" s="22"/>
      <c r="D75" s="22"/>
      <c r="E75" s="25"/>
      <c r="F75" s="39"/>
      <c r="G75" s="39"/>
      <c r="H75" s="40"/>
      <c r="K75" s="92">
        <f t="shared" si="37"/>
        <v>6.8</v>
      </c>
      <c r="L75" s="92">
        <f t="shared" si="38"/>
        <v>6.9819902145195165</v>
      </c>
      <c r="M75" s="92">
        <f t="shared" ref="M75:M79" si="41">M56</f>
        <v>7.1706613584977008</v>
      </c>
      <c r="N75" s="75">
        <f t="shared" ref="N75" si="42">N64/N27*100000</f>
        <v>6.9913948245352575</v>
      </c>
      <c r="O75" s="75">
        <f t="shared" si="40"/>
        <v>6.8166099539218772</v>
      </c>
      <c r="P75" s="75">
        <f t="shared" si="40"/>
        <v>6.6461947050738299</v>
      </c>
      <c r="Q75" s="75">
        <f t="shared" si="40"/>
        <v>6.4800398374469852</v>
      </c>
      <c r="R75" s="75">
        <f t="shared" si="40"/>
        <v>6.4198115035090542</v>
      </c>
      <c r="S75" s="75">
        <f t="shared" si="40"/>
        <v>6.3615312670190445</v>
      </c>
      <c r="T75" s="75">
        <f t="shared" si="40"/>
        <v>6.3051392786618301</v>
      </c>
      <c r="U75" s="75">
        <f t="shared" si="40"/>
        <v>6.2505688690458676</v>
      </c>
      <c r="V75" s="75">
        <f t="shared" si="40"/>
        <v>6.1976698970991961</v>
      </c>
      <c r="W75" s="75">
        <f t="shared" si="40"/>
        <v>6.1463009606751582</v>
      </c>
      <c r="X75" s="75">
        <f t="shared" si="40"/>
        <v>6.0964119140612008</v>
      </c>
      <c r="Y75" s="75">
        <f t="shared" si="40"/>
        <v>6.0479604562665692</v>
      </c>
      <c r="Z75" s="75">
        <f t="shared" si="40"/>
        <v>6.0009071802604579</v>
      </c>
      <c r="AA75" s="75">
        <f t="shared" si="40"/>
        <v>5.9551736842926193</v>
      </c>
      <c r="AB75" s="75">
        <f t="shared" si="40"/>
        <v>5.9106866168417573</v>
      </c>
      <c r="AC75" s="75">
        <f t="shared" si="40"/>
        <v>5.8674175157574053</v>
      </c>
      <c r="AD75" s="75">
        <f t="shared" si="40"/>
        <v>5.8253453042638297</v>
      </c>
      <c r="AE75" s="75">
        <f t="shared" si="40"/>
        <v>5.7844546456138985</v>
      </c>
      <c r="AF75" s="75">
        <f t="shared" si="40"/>
        <v>5.7447209255903049</v>
      </c>
    </row>
    <row r="76" spans="1:32" s="15" customFormat="1">
      <c r="A76" s="31" t="s">
        <v>0</v>
      </c>
      <c r="B76" s="22"/>
      <c r="C76" s="22"/>
      <c r="D76" s="22"/>
      <c r="E76" s="25"/>
      <c r="F76" s="39"/>
      <c r="G76" s="39"/>
      <c r="H76" s="40"/>
      <c r="K76" s="92">
        <f t="shared" si="37"/>
        <v>8.6999999999999993</v>
      </c>
      <c r="L76" s="92">
        <f t="shared" si="38"/>
        <v>8.7477833983483642</v>
      </c>
      <c r="M76" s="92">
        <f t="shared" si="41"/>
        <v>8.7980503605596709</v>
      </c>
      <c r="N76" s="75">
        <f t="shared" ref="N76" si="43">N65/N28*100000</f>
        <v>8.5780991015456785</v>
      </c>
      <c r="O76" s="75">
        <f t="shared" si="40"/>
        <v>8.3636466240070373</v>
      </c>
      <c r="P76" s="75">
        <f t="shared" si="40"/>
        <v>8.1545554584068611</v>
      </c>
      <c r="Q76" s="75">
        <f t="shared" si="40"/>
        <v>7.95069157194669</v>
      </c>
      <c r="R76" s="75">
        <f t="shared" si="40"/>
        <v>7.8767943554102313</v>
      </c>
      <c r="S76" s="75">
        <f t="shared" si="40"/>
        <v>7.8052873590497365</v>
      </c>
      <c r="T76" s="75">
        <f t="shared" si="40"/>
        <v>7.7360971506861924</v>
      </c>
      <c r="U76" s="75">
        <f t="shared" si="40"/>
        <v>7.6691419302407802</v>
      </c>
      <c r="V76" s="75">
        <f t="shared" si="40"/>
        <v>7.6042374819701744</v>
      </c>
      <c r="W76" s="75">
        <f t="shared" si="40"/>
        <v>7.5412103123644743</v>
      </c>
      <c r="X76" s="75">
        <f t="shared" si="40"/>
        <v>7.4799988950898673</v>
      </c>
      <c r="Y76" s="75">
        <f t="shared" si="40"/>
        <v>7.4205513289020502</v>
      </c>
      <c r="Z76" s="75">
        <f t="shared" si="40"/>
        <v>7.3628192633038756</v>
      </c>
      <c r="AA76" s="75">
        <f t="shared" si="40"/>
        <v>7.3067065031868941</v>
      </c>
      <c r="AB76" s="75">
        <f t="shared" si="40"/>
        <v>7.2521230498262828</v>
      </c>
      <c r="AC76" s="75">
        <f t="shared" si="40"/>
        <v>7.199033981557128</v>
      </c>
      <c r="AD76" s="75">
        <f t="shared" si="40"/>
        <v>7.1474134382076713</v>
      </c>
      <c r="AE76" s="75">
        <f t="shared" si="40"/>
        <v>7.0972426023401818</v>
      </c>
      <c r="AF76" s="75">
        <f t="shared" si="40"/>
        <v>7.0484912735153058</v>
      </c>
    </row>
    <row r="77" spans="1:32" s="15" customFormat="1">
      <c r="A77" s="31" t="s">
        <v>38</v>
      </c>
      <c r="B77" s="22"/>
      <c r="C77" s="22"/>
      <c r="D77" s="22"/>
      <c r="E77" s="25"/>
      <c r="F77" s="39"/>
      <c r="G77" s="39"/>
      <c r="H77" s="40"/>
      <c r="K77" s="92">
        <f t="shared" si="37"/>
        <v>6.4</v>
      </c>
      <c r="L77" s="92">
        <f t="shared" si="38"/>
        <v>6.4841687993278709</v>
      </c>
      <c r="M77" s="92">
        <f t="shared" si="41"/>
        <v>6.5703975906417833</v>
      </c>
      <c r="N77" s="75">
        <f t="shared" ref="N77" si="44">N66/N29*100000</f>
        <v>6.4061376508757384</v>
      </c>
      <c r="O77" s="75">
        <f t="shared" si="40"/>
        <v>6.2459842096038454</v>
      </c>
      <c r="P77" s="75">
        <f t="shared" si="40"/>
        <v>6.0898346043637481</v>
      </c>
      <c r="Q77" s="75">
        <f t="shared" si="40"/>
        <v>5.9375887392546565</v>
      </c>
      <c r="R77" s="75">
        <f t="shared" si="40"/>
        <v>5.8795756494187366</v>
      </c>
      <c r="S77" s="75">
        <f t="shared" si="40"/>
        <v>5.8232640581564707</v>
      </c>
      <c r="T77" s="75">
        <f t="shared" si="40"/>
        <v>5.7686597256956409</v>
      </c>
      <c r="U77" s="75">
        <f t="shared" si="40"/>
        <v>5.7157521364141379</v>
      </c>
      <c r="V77" s="75">
        <f t="shared" si="40"/>
        <v>5.6644776695870336</v>
      </c>
      <c r="W77" s="75">
        <f t="shared" si="40"/>
        <v>5.6147439308017244</v>
      </c>
      <c r="X77" s="75">
        <f t="shared" si="40"/>
        <v>5.5665133497151089</v>
      </c>
      <c r="Y77" s="75">
        <f t="shared" si="40"/>
        <v>5.5197526991399499</v>
      </c>
      <c r="Z77" s="75">
        <f t="shared" si="40"/>
        <v>5.4744221832258901</v>
      </c>
      <c r="AA77" s="75">
        <f t="shared" si="40"/>
        <v>5.4304786505668208</v>
      </c>
      <c r="AB77" s="75">
        <f t="shared" si="40"/>
        <v>5.3878746287678387</v>
      </c>
      <c r="AC77" s="75">
        <f t="shared" si="40"/>
        <v>5.3465574357471395</v>
      </c>
      <c r="AD77" s="75">
        <f t="shared" si="40"/>
        <v>5.3064733511412072</v>
      </c>
      <c r="AE77" s="75">
        <f t="shared" si="40"/>
        <v>5.2675689460476791</v>
      </c>
      <c r="AF77" s="75">
        <f t="shared" si="40"/>
        <v>5.2297983545594198</v>
      </c>
    </row>
    <row r="78" spans="1:32" s="15" customFormat="1">
      <c r="A78" s="31" t="s">
        <v>1</v>
      </c>
      <c r="B78" s="22"/>
      <c r="C78" s="22"/>
      <c r="D78" s="22"/>
      <c r="E78" s="25"/>
      <c r="F78" s="39"/>
      <c r="G78" s="39"/>
      <c r="H78" s="40"/>
      <c r="K78" s="92">
        <f t="shared" si="37"/>
        <v>16.7</v>
      </c>
      <c r="L78" s="92">
        <f t="shared" si="38"/>
        <v>16.879895077874487</v>
      </c>
      <c r="M78" s="92">
        <f t="shared" si="41"/>
        <v>17.064203229985292</v>
      </c>
      <c r="N78" s="75">
        <f t="shared" ref="N78" si="45">N67/N30*100000</f>
        <v>16.637598149235661</v>
      </c>
      <c r="O78" s="75">
        <f t="shared" si="40"/>
        <v>16.221658195504766</v>
      </c>
      <c r="P78" s="75">
        <f t="shared" si="40"/>
        <v>15.816116740617151</v>
      </c>
      <c r="Q78" s="75">
        <f t="shared" si="40"/>
        <v>15.420713822101725</v>
      </c>
      <c r="R78" s="75">
        <f t="shared" si="40"/>
        <v>15.270046051802785</v>
      </c>
      <c r="S78" s="75">
        <f t="shared" si="40"/>
        <v>15.123797301366162</v>
      </c>
      <c r="T78" s="75">
        <f t="shared" si="40"/>
        <v>14.981982530875497</v>
      </c>
      <c r="U78" s="75">
        <f t="shared" si="40"/>
        <v>14.84457442985067</v>
      </c>
      <c r="V78" s="75">
        <f t="shared" si="40"/>
        <v>14.711407766741416</v>
      </c>
      <c r="W78" s="75">
        <f t="shared" si="40"/>
        <v>14.582242580873782</v>
      </c>
      <c r="X78" s="75">
        <f t="shared" si="40"/>
        <v>14.456981297030847</v>
      </c>
      <c r="Y78" s="75">
        <f t="shared" si="40"/>
        <v>14.335537619753643</v>
      </c>
      <c r="Z78" s="75">
        <f t="shared" si="40"/>
        <v>14.217808193884597</v>
      </c>
      <c r="AA78" s="75">
        <f t="shared" si="40"/>
        <v>14.103680949438099</v>
      </c>
      <c r="AB78" s="75">
        <f t="shared" si="40"/>
        <v>13.993032594241447</v>
      </c>
      <c r="AC78" s="75">
        <f t="shared" si="40"/>
        <v>13.885726305866761</v>
      </c>
      <c r="AD78" s="75">
        <f t="shared" si="40"/>
        <v>13.781622565329389</v>
      </c>
      <c r="AE78" s="75">
        <f t="shared" si="40"/>
        <v>13.680582610608356</v>
      </c>
      <c r="AF78" s="75">
        <f t="shared" si="40"/>
        <v>13.582487321795028</v>
      </c>
    </row>
    <row r="79" spans="1:32" s="15" customFormat="1">
      <c r="A79" s="31" t="s">
        <v>39</v>
      </c>
      <c r="B79" s="22"/>
      <c r="C79" s="22"/>
      <c r="D79" s="22"/>
      <c r="E79" s="25"/>
      <c r="F79" s="39"/>
      <c r="G79" s="39"/>
      <c r="H79" s="40"/>
      <c r="K79" s="92">
        <f t="shared" si="37"/>
        <v>19.7</v>
      </c>
      <c r="L79" s="92">
        <f t="shared" si="38"/>
        <v>19.933819596646504</v>
      </c>
      <c r="M79" s="92">
        <f t="shared" si="41"/>
        <v>20.17239311154766</v>
      </c>
      <c r="N79" s="75">
        <f t="shared" ref="N79" si="46">N68/N31*100000</f>
        <v>19.668083283758968</v>
      </c>
      <c r="O79" s="75">
        <f t="shared" si="40"/>
        <v>19.176381201664991</v>
      </c>
      <c r="P79" s="75">
        <f t="shared" si="40"/>
        <v>18.69697167162337</v>
      </c>
      <c r="Q79" s="75">
        <f t="shared" si="40"/>
        <v>18.229547379832784</v>
      </c>
      <c r="R79" s="75">
        <f t="shared" si="40"/>
        <v>18.094430343245872</v>
      </c>
      <c r="S79" s="75">
        <f t="shared" si="40"/>
        <v>17.963193913939126</v>
      </c>
      <c r="T79" s="75">
        <f t="shared" si="40"/>
        <v>17.835766936986634</v>
      </c>
      <c r="U79" s="75">
        <f t="shared" si="40"/>
        <v>17.712037703512976</v>
      </c>
      <c r="V79" s="75">
        <f t="shared" si="40"/>
        <v>17.591937815706505</v>
      </c>
      <c r="W79" s="75">
        <f t="shared" si="40"/>
        <v>17.475434696871364</v>
      </c>
      <c r="X79" s="75">
        <f t="shared" si="40"/>
        <v>17.362455146600198</v>
      </c>
      <c r="Y79" s="75">
        <f t="shared" si="40"/>
        <v>17.25287430777535</v>
      </c>
      <c r="Z79" s="75">
        <f t="shared" si="40"/>
        <v>17.14657324185422</v>
      </c>
      <c r="AA79" s="75">
        <f t="shared" si="40"/>
        <v>17.043483294665414</v>
      </c>
      <c r="AB79" s="75">
        <f t="shared" si="40"/>
        <v>16.943508022814186</v>
      </c>
      <c r="AC79" s="75">
        <f t="shared" si="40"/>
        <v>16.846502996245615</v>
      </c>
      <c r="AD79" s="75">
        <f t="shared" si="40"/>
        <v>16.752343285476229</v>
      </c>
      <c r="AE79" s="75">
        <f t="shared" si="40"/>
        <v>16.660900964024187</v>
      </c>
      <c r="AF79" s="75">
        <f t="shared" si="40"/>
        <v>16.572100178536125</v>
      </c>
    </row>
    <row r="80" spans="1:32">
      <c r="E80" s="25"/>
      <c r="F80" s="25"/>
      <c r="G80" s="25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</row>
    <row r="81" spans="1:32"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</row>
    <row r="82" spans="1:32" ht="15">
      <c r="A82" s="14" t="s">
        <v>62</v>
      </c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</row>
    <row r="83" spans="1:32"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</row>
    <row r="84" spans="1:32">
      <c r="A84" s="1" t="s">
        <v>3</v>
      </c>
      <c r="N84" s="52">
        <f>SUM(N86:N91)</f>
        <v>14.146647075422013</v>
      </c>
      <c r="O84" s="52">
        <f>SUM(O86:O91)</f>
        <v>28.480702828726802</v>
      </c>
      <c r="P84" s="52">
        <f t="shared" ref="P84:AF84" si="47">SUM(P86:P91)</f>
        <v>43.011261357708221</v>
      </c>
      <c r="Q84" s="52">
        <f t="shared" si="47"/>
        <v>57.745357535328708</v>
      </c>
      <c r="R84" s="52">
        <f t="shared" si="47"/>
        <v>67.188367290852966</v>
      </c>
      <c r="S84" s="52">
        <f t="shared" si="47"/>
        <v>76.890176076252146</v>
      </c>
      <c r="T84" s="52">
        <f t="shared" si="47"/>
        <v>86.858580637260843</v>
      </c>
      <c r="U84" s="52">
        <f t="shared" si="47"/>
        <v>97.101633844043249</v>
      </c>
      <c r="V84" s="52">
        <f t="shared" si="47"/>
        <v>107.62765370190178</v>
      </c>
      <c r="W84" s="52">
        <f t="shared" si="47"/>
        <v>118.44523269469981</v>
      </c>
      <c r="X84" s="52">
        <f t="shared" si="47"/>
        <v>129.56324747367719</v>
      </c>
      <c r="Y84" s="52">
        <f t="shared" si="47"/>
        <v>140.99086890482988</v>
      </c>
      <c r="Z84" s="52">
        <f t="shared" si="47"/>
        <v>152.73757248853696</v>
      </c>
      <c r="AA84" s="52">
        <f t="shared" si="47"/>
        <v>164.813149165651</v>
      </c>
      <c r="AB84" s="52">
        <f t="shared" si="47"/>
        <v>177.22771652482004</v>
      </c>
      <c r="AC84" s="52">
        <f t="shared" si="47"/>
        <v>189.99173042638569</v>
      </c>
      <c r="AD84" s="52">
        <f t="shared" si="47"/>
        <v>203.11599705879809</v>
      </c>
      <c r="AE84" s="52">
        <f t="shared" si="47"/>
        <v>216.61168544411055</v>
      </c>
      <c r="AF84" s="52">
        <f t="shared" si="47"/>
        <v>230.49034040976198</v>
      </c>
    </row>
    <row r="85" spans="1:32"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</row>
    <row r="86" spans="1:32">
      <c r="A86" s="31" t="s">
        <v>41</v>
      </c>
      <c r="K86" s="31"/>
      <c r="N86" s="52">
        <f>N12-N63</f>
        <v>2.643264256259819</v>
      </c>
      <c r="O86" s="52">
        <f>O12-O63</f>
        <v>5.3356968326342553</v>
      </c>
      <c r="P86" s="52">
        <f t="shared" ref="P86:AF86" si="48">P12-P63</f>
        <v>8.0807734231153034</v>
      </c>
      <c r="Q86" s="52">
        <f t="shared" si="48"/>
        <v>10.88225352289583</v>
      </c>
      <c r="R86" s="52">
        <f t="shared" si="48"/>
        <v>12.8417278012164</v>
      </c>
      <c r="S86" s="52">
        <f t="shared" si="48"/>
        <v>14.880775589237111</v>
      </c>
      <c r="T86" s="52">
        <f t="shared" si="48"/>
        <v>17.002628337105605</v>
      </c>
      <c r="U86" s="52">
        <f t="shared" si="48"/>
        <v>19.210648722938451</v>
      </c>
      <c r="V86" s="52">
        <f t="shared" si="48"/>
        <v>21.508335981939318</v>
      </c>
      <c r="W86" s="52">
        <f t="shared" si="48"/>
        <v>23.899331451930678</v>
      </c>
      <c r="X86" s="52">
        <f t="shared" si="48"/>
        <v>26.387424344087442</v>
      </c>
      <c r="Y86" s="52">
        <f t="shared" si="48"/>
        <v>28.976557748017889</v>
      </c>
      <c r="Z86" s="52">
        <f t="shared" si="48"/>
        <v>31.670834880708675</v>
      </c>
      <c r="AA86" s="52">
        <f t="shared" si="48"/>
        <v>34.474525589237153</v>
      </c>
      <c r="AB86" s="52">
        <f t="shared" si="48"/>
        <v>37.392073117556343</v>
      </c>
      <c r="AC86" s="52">
        <f t="shared" si="48"/>
        <v>40.4281011480765</v>
      </c>
      <c r="AD86" s="52">
        <f t="shared" si="48"/>
        <v>43.587421129202689</v>
      </c>
      <c r="AE86" s="52">
        <f t="shared" si="48"/>
        <v>46.875039900440804</v>
      </c>
      <c r="AF86" s="52">
        <f t="shared" si="48"/>
        <v>50.296167627156358</v>
      </c>
    </row>
    <row r="87" spans="1:32">
      <c r="A87" s="31" t="s">
        <v>5</v>
      </c>
      <c r="K87" s="31"/>
      <c r="N87" s="52">
        <f>N14-N64</f>
        <v>1.252026550691415</v>
      </c>
      <c r="O87" s="52">
        <f>O14-O64</f>
        <v>2.5388030007503595</v>
      </c>
      <c r="P87" s="52">
        <f t="shared" ref="P87:AF88" si="49">P14-P64</f>
        <v>3.8614308009285203</v>
      </c>
      <c r="Q87" s="52">
        <f t="shared" si="49"/>
        <v>5.2206541770078125</v>
      </c>
      <c r="R87" s="52">
        <f t="shared" si="49"/>
        <v>6.2639989114352019</v>
      </c>
      <c r="S87" s="52">
        <f t="shared" si="49"/>
        <v>7.3469187516744405</v>
      </c>
      <c r="T87" s="52">
        <f t="shared" si="49"/>
        <v>8.4709148209385354</v>
      </c>
      <c r="U87" s="52">
        <f t="shared" si="49"/>
        <v>9.6375451815403288</v>
      </c>
      <c r="V87" s="52">
        <f t="shared" si="49"/>
        <v>10.848426994649305</v>
      </c>
      <c r="W87" s="52">
        <f t="shared" si="49"/>
        <v>12.105238761970138</v>
      </c>
      <c r="X87" s="52">
        <f t="shared" si="49"/>
        <v>13.409722652450338</v>
      </c>
      <c r="Y87" s="52">
        <f t="shared" si="49"/>
        <v>14.763686917242236</v>
      </c>
      <c r="Z87" s="52">
        <f t="shared" si="49"/>
        <v>16.169008396266886</v>
      </c>
      <c r="AA87" s="52">
        <f t="shared" si="49"/>
        <v>17.627635119854435</v>
      </c>
      <c r="AB87" s="52">
        <f t="shared" si="49"/>
        <v>19.1415890090673</v>
      </c>
      <c r="AC87" s="52">
        <f t="shared" si="49"/>
        <v>20.712968678449304</v>
      </c>
      <c r="AD87" s="52">
        <f t="shared" si="49"/>
        <v>22.343952345085885</v>
      </c>
      <c r="AE87" s="52">
        <f t="shared" si="49"/>
        <v>24.036800848007818</v>
      </c>
      <c r="AF87" s="52">
        <f t="shared" si="49"/>
        <v>25.793860782124003</v>
      </c>
    </row>
    <row r="88" spans="1:32">
      <c r="A88" s="31" t="s">
        <v>0</v>
      </c>
      <c r="K88" s="31"/>
      <c r="N88" s="52">
        <f>N15-N65</f>
        <v>0.97086504853066913</v>
      </c>
      <c r="O88" s="52">
        <f>O15-O65</f>
        <v>1.9509459423497617</v>
      </c>
      <c r="P88" s="52">
        <f t="shared" si="49"/>
        <v>2.9401290594289442</v>
      </c>
      <c r="Q88" s="52">
        <f t="shared" si="49"/>
        <v>3.9377717263791467</v>
      </c>
      <c r="R88" s="52">
        <f t="shared" si="49"/>
        <v>4.4812554070386952</v>
      </c>
      <c r="S88" s="52">
        <f t="shared" si="49"/>
        <v>5.0336678281259282</v>
      </c>
      <c r="T88" s="52">
        <f t="shared" si="49"/>
        <v>5.5951556774043638</v>
      </c>
      <c r="U88" s="52">
        <f t="shared" si="49"/>
        <v>6.165868052529504</v>
      </c>
      <c r="V88" s="52">
        <f t="shared" si="49"/>
        <v>6.7459565006402684</v>
      </c>
      <c r="W88" s="52">
        <f t="shared" si="49"/>
        <v>7.3355750586008668</v>
      </c>
      <c r="X88" s="52">
        <f t="shared" si="49"/>
        <v>7.9348802939038023</v>
      </c>
      <c r="Y88" s="52">
        <f t="shared" si="49"/>
        <v>8.5440313462448501</v>
      </c>
      <c r="Z88" s="52">
        <f t="shared" si="49"/>
        <v>9.1631899697810439</v>
      </c>
      <c r="AA88" s="52">
        <f t="shared" si="49"/>
        <v>9.792520576082957</v>
      </c>
      <c r="AB88" s="52">
        <f t="shared" si="49"/>
        <v>10.432190277792571</v>
      </c>
      <c r="AC88" s="52">
        <f t="shared" si="49"/>
        <v>11.082368932998428</v>
      </c>
      <c r="AD88" s="52">
        <f t="shared" si="49"/>
        <v>11.743229190339804</v>
      </c>
      <c r="AE88" s="52">
        <f t="shared" si="49"/>
        <v>12.414946534851879</v>
      </c>
      <c r="AF88" s="52">
        <f t="shared" si="49"/>
        <v>13.097699334564084</v>
      </c>
    </row>
    <row r="89" spans="1:32">
      <c r="A89" s="31" t="s">
        <v>38</v>
      </c>
      <c r="K89" s="31"/>
      <c r="N89" s="52">
        <f>N17-N66</f>
        <v>3.669233591899399</v>
      </c>
      <c r="O89" s="52">
        <f>O17-O66</f>
        <v>7.3889206207408478</v>
      </c>
      <c r="P89" s="52">
        <f t="shared" ref="P89:AF89" si="50">P17-P66</f>
        <v>11.160981127154557</v>
      </c>
      <c r="Q89" s="52">
        <f t="shared" si="50"/>
        <v>14.986669042509263</v>
      </c>
      <c r="R89" s="52">
        <f t="shared" si="50"/>
        <v>17.500002375312846</v>
      </c>
      <c r="S89" s="52">
        <f t="shared" si="50"/>
        <v>20.074144096985833</v>
      </c>
      <c r="T89" s="52">
        <f t="shared" si="50"/>
        <v>22.710565425097585</v>
      </c>
      <c r="U89" s="52">
        <f t="shared" si="50"/>
        <v>25.410773172324937</v>
      </c>
      <c r="V89" s="52">
        <f t="shared" si="50"/>
        <v>28.176310607651558</v>
      </c>
      <c r="W89" s="52">
        <f t="shared" si="50"/>
        <v>31.008758338403524</v>
      </c>
      <c r="X89" s="52">
        <f t="shared" si="50"/>
        <v>33.909735213625027</v>
      </c>
      <c r="Y89" s="52">
        <f t="shared" si="50"/>
        <v>36.880899249310772</v>
      </c>
      <c r="Z89" s="52">
        <f t="shared" si="50"/>
        <v>39.923948576023633</v>
      </c>
      <c r="AA89" s="52">
        <f t="shared" si="50"/>
        <v>43.040622409439351</v>
      </c>
      <c r="AB89" s="52">
        <f t="shared" si="50"/>
        <v>46.232702044372871</v>
      </c>
      <c r="AC89" s="52">
        <f t="shared" si="50"/>
        <v>49.502011872854411</v>
      </c>
      <c r="AD89" s="52">
        <f t="shared" si="50"/>
        <v>52.850420426837331</v>
      </c>
      <c r="AE89" s="52">
        <f t="shared" si="50"/>
        <v>56.279841446133418</v>
      </c>
      <c r="AF89" s="52">
        <f t="shared" si="50"/>
        <v>59.79223497218635</v>
      </c>
    </row>
    <row r="90" spans="1:32">
      <c r="A90" s="31" t="s">
        <v>1</v>
      </c>
      <c r="K90" s="31"/>
      <c r="N90" s="52">
        <f>N19-N67</f>
        <v>1.4084755328927727</v>
      </c>
      <c r="O90" s="52">
        <f>O19-O67</f>
        <v>2.8333233702048091</v>
      </c>
      <c r="P90" s="52">
        <f t="shared" ref="P90:AF90" si="51">P19-P67</f>
        <v>4.2751816811116683</v>
      </c>
      <c r="Q90" s="52">
        <f t="shared" si="51"/>
        <v>5.7344115452463313</v>
      </c>
      <c r="R90" s="52">
        <f t="shared" si="51"/>
        <v>6.6519203304626799</v>
      </c>
      <c r="S90" s="52">
        <f t="shared" si="51"/>
        <v>7.589420872553724</v>
      </c>
      <c r="T90" s="52">
        <f t="shared" si="51"/>
        <v>8.5473487753516864</v>
      </c>
      <c r="U90" s="52">
        <f t="shared" si="51"/>
        <v>9.5261491341356788</v>
      </c>
      <c r="V90" s="52">
        <f t="shared" si="51"/>
        <v>10.526276742442477</v>
      </c>
      <c r="W90" s="52">
        <f t="shared" si="51"/>
        <v>11.548196303383527</v>
      </c>
      <c r="X90" s="52">
        <f t="shared" si="51"/>
        <v>12.59238264556636</v>
      </c>
      <c r="Y90" s="52">
        <f t="shared" si="51"/>
        <v>13.659320943720793</v>
      </c>
      <c r="Z90" s="52">
        <f t="shared" si="51"/>
        <v>14.749506944132349</v>
      </c>
      <c r="AA90" s="52">
        <f t="shared" si="51"/>
        <v>15.863447194987721</v>
      </c>
      <c r="AB90" s="52">
        <f t="shared" si="51"/>
        <v>17.001659281739229</v>
      </c>
      <c r="AC90" s="52">
        <f t="shared" si="51"/>
        <v>18.164672067597735</v>
      </c>
      <c r="AD90" s="52">
        <f t="shared" si="51"/>
        <v>19.353025939265642</v>
      </c>
      <c r="AE90" s="52">
        <f t="shared" si="51"/>
        <v>20.567273058024249</v>
      </c>
      <c r="AF90" s="52">
        <f t="shared" si="51"/>
        <v>21.807977616292057</v>
      </c>
    </row>
    <row r="91" spans="1:32">
      <c r="A91" s="31" t="s">
        <v>39</v>
      </c>
      <c r="K91" s="31"/>
      <c r="N91" s="52">
        <f>N21-N68</f>
        <v>4.2027820951479384</v>
      </c>
      <c r="O91" s="52">
        <f>O21-O68</f>
        <v>8.4330130620467685</v>
      </c>
      <c r="P91" s="52">
        <f t="shared" ref="P91:AF91" si="52">P21-P68</f>
        <v>12.692765265969228</v>
      </c>
      <c r="Q91" s="52">
        <f t="shared" si="52"/>
        <v>16.983597521290321</v>
      </c>
      <c r="R91" s="52">
        <f t="shared" si="52"/>
        <v>19.449462465387143</v>
      </c>
      <c r="S91" s="52">
        <f t="shared" si="52"/>
        <v>21.965248937675113</v>
      </c>
      <c r="T91" s="52">
        <f t="shared" si="52"/>
        <v>24.531967601363064</v>
      </c>
      <c r="U91" s="52">
        <f t="shared" si="52"/>
        <v>27.150649580574353</v>
      </c>
      <c r="V91" s="52">
        <f t="shared" si="52"/>
        <v>29.822346874578855</v>
      </c>
      <c r="W91" s="52">
        <f t="shared" si="52"/>
        <v>32.54813278041108</v>
      </c>
      <c r="X91" s="52">
        <f t="shared" si="52"/>
        <v>35.329102324044229</v>
      </c>
      <c r="Y91" s="52">
        <f t="shared" si="52"/>
        <v>38.166372700293337</v>
      </c>
      <c r="Z91" s="52">
        <f t="shared" si="52"/>
        <v>41.061083721624371</v>
      </c>
      <c r="AA91" s="52">
        <f t="shared" si="52"/>
        <v>44.014398276049363</v>
      </c>
      <c r="AB91" s="52">
        <f t="shared" si="52"/>
        <v>47.027502794291721</v>
      </c>
      <c r="AC91" s="52">
        <f t="shared" si="52"/>
        <v>50.101607726409313</v>
      </c>
      <c r="AD91" s="52">
        <f t="shared" si="52"/>
        <v>53.237948028066754</v>
      </c>
      <c r="AE91" s="52">
        <f t="shared" si="52"/>
        <v>56.4377836566524</v>
      </c>
      <c r="AF91" s="52">
        <f t="shared" si="52"/>
        <v>59.702400077439123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96"/>
  <sheetViews>
    <sheetView tabSelected="1" zoomScale="150" zoomScaleNormal="150" zoomScalePageLayoutView="150" workbookViewId="0">
      <pane xSplit="1" ySplit="4" topLeftCell="L52" activePane="bottomRight" state="frozen"/>
      <selection pane="topRight" activeCell="B1" sqref="B1"/>
      <selection pane="bottomLeft" activeCell="A5" sqref="A5"/>
      <selection pane="bottomRight" activeCell="A58" sqref="A58"/>
    </sheetView>
  </sheetViews>
  <sheetFormatPr defaultColWidth="10.875" defaultRowHeight="14.25"/>
  <cols>
    <col min="1" max="1" width="25.875" style="1" bestFit="1" customWidth="1"/>
    <col min="2" max="4" width="9.125" style="22" bestFit="1" customWidth="1"/>
    <col min="5" max="5" width="5.875" style="1" customWidth="1"/>
    <col min="6" max="6" width="18.625" style="1" bestFit="1" customWidth="1"/>
    <col min="7" max="7" width="10.875" style="1"/>
    <col min="8" max="8" width="13.375" style="1" customWidth="1"/>
    <col min="9" max="10" width="10.875" style="1"/>
    <col min="11" max="11" width="19.625" style="1" customWidth="1"/>
    <col min="12" max="12" width="14.375" style="1" bestFit="1" customWidth="1"/>
    <col min="13" max="14" width="14.125" style="1" bestFit="1" customWidth="1"/>
    <col min="15" max="15" width="15.875" style="1" customWidth="1"/>
    <col min="16" max="32" width="14.125" style="1" bestFit="1" customWidth="1"/>
    <col min="33" max="16384" width="10.875" style="1"/>
  </cols>
  <sheetData>
    <row r="1" spans="1:32">
      <c r="A1" s="1" t="s">
        <v>36</v>
      </c>
      <c r="E1" s="20"/>
    </row>
    <row r="3" spans="1:32" s="2" customFormat="1" ht="15">
      <c r="B3" s="23">
        <v>2006</v>
      </c>
      <c r="C3" s="23">
        <v>2007</v>
      </c>
      <c r="D3" s="23">
        <v>2008</v>
      </c>
      <c r="F3" s="2" t="s">
        <v>44</v>
      </c>
      <c r="H3" s="2">
        <v>2015</v>
      </c>
      <c r="J3" s="2" t="s">
        <v>45</v>
      </c>
      <c r="L3" s="2" t="s">
        <v>46</v>
      </c>
    </row>
    <row r="4" spans="1:32" ht="15">
      <c r="E4" s="2"/>
      <c r="F4" s="2"/>
      <c r="L4" s="1">
        <v>2016</v>
      </c>
      <c r="M4" s="1">
        <v>2017</v>
      </c>
      <c r="N4" s="1">
        <v>2018</v>
      </c>
      <c r="O4" s="1">
        <v>2019</v>
      </c>
      <c r="P4" s="1">
        <v>2020</v>
      </c>
      <c r="Q4" s="1">
        <v>2021</v>
      </c>
      <c r="R4" s="1">
        <v>2022</v>
      </c>
      <c r="S4" s="1">
        <v>2023</v>
      </c>
      <c r="T4" s="1">
        <v>2024</v>
      </c>
      <c r="U4" s="1">
        <v>2025</v>
      </c>
      <c r="V4" s="1">
        <v>2026</v>
      </c>
      <c r="W4" s="1">
        <v>2027</v>
      </c>
      <c r="X4" s="1">
        <v>2028</v>
      </c>
      <c r="Y4" s="1">
        <v>2029</v>
      </c>
      <c r="Z4" s="1">
        <v>2030</v>
      </c>
      <c r="AA4" s="1">
        <v>2031</v>
      </c>
      <c r="AB4" s="1">
        <v>2032</v>
      </c>
      <c r="AC4" s="1">
        <v>2033</v>
      </c>
      <c r="AD4" s="1">
        <v>2034</v>
      </c>
      <c r="AE4" s="1">
        <v>2035</v>
      </c>
      <c r="AF4" s="1">
        <v>2036</v>
      </c>
    </row>
    <row r="5" spans="1:32" ht="15">
      <c r="A5" s="14" t="s">
        <v>4</v>
      </c>
      <c r="E5" s="2"/>
      <c r="F5" s="2"/>
    </row>
    <row r="6" spans="1:32" ht="15">
      <c r="A6" s="2"/>
      <c r="B6" s="24"/>
      <c r="C6" s="24"/>
      <c r="D6" s="24"/>
      <c r="E6" s="18"/>
      <c r="F6" s="18"/>
      <c r="G6" s="18"/>
      <c r="H6" s="18"/>
    </row>
    <row r="7" spans="1:32" ht="15">
      <c r="A7" s="2" t="s">
        <v>3</v>
      </c>
      <c r="B7" s="4">
        <v>339674</v>
      </c>
      <c r="C7" s="4">
        <v>339347</v>
      </c>
      <c r="D7" s="4">
        <v>386828</v>
      </c>
      <c r="E7" s="25"/>
      <c r="F7" s="19">
        <f>AVERAGE(B7:D7)</f>
        <v>355283</v>
      </c>
      <c r="G7" s="19"/>
      <c r="H7" s="4">
        <v>473068</v>
      </c>
      <c r="J7" s="68">
        <f>((H7/F7)^(1/8))-1</f>
        <v>3.6438752851945644E-2</v>
      </c>
      <c r="L7" s="27">
        <f>L8+L9</f>
        <v>491048.2279092517</v>
      </c>
      <c r="M7" s="70">
        <f t="shared" ref="M7:AF7" si="0">M8+M9</f>
        <v>509916.13965949742</v>
      </c>
      <c r="N7" s="70">
        <f t="shared" si="0"/>
        <v>529736.13846484979</v>
      </c>
      <c r="O7" s="70">
        <f t="shared" si="0"/>
        <v>550580.20460397319</v>
      </c>
      <c r="P7" s="70">
        <f t="shared" si="0"/>
        <v>572529.06259690074</v>
      </c>
      <c r="Q7" s="70">
        <f t="shared" si="0"/>
        <v>595673.5486222764</v>
      </c>
      <c r="R7" s="27">
        <f t="shared" si="0"/>
        <v>620116.2137716607</v>
      </c>
      <c r="S7" s="27">
        <f t="shared" si="0"/>
        <v>645973.20514448232</v>
      </c>
      <c r="T7" s="27">
        <f t="shared" si="0"/>
        <v>673376.47435247176</v>
      </c>
      <c r="U7" s="27">
        <f t="shared" si="0"/>
        <v>702476.37193574908</v>
      </c>
      <c r="V7" s="27">
        <f t="shared" si="0"/>
        <v>733444.6967419337</v>
      </c>
      <c r="W7" s="27">
        <f t="shared" si="0"/>
        <v>766478.2817773876</v>
      </c>
      <c r="X7" s="27">
        <f t="shared" si="0"/>
        <v>801803.21275172289</v>
      </c>
      <c r="Y7" s="27">
        <f t="shared" si="0"/>
        <v>839679.79291138903</v>
      </c>
      <c r="Z7" s="27">
        <f t="shared" si="0"/>
        <v>880408.3882779096</v>
      </c>
      <c r="AA7" s="27">
        <f t="shared" si="0"/>
        <v>924336.31164100918</v>
      </c>
      <c r="AB7" s="27">
        <f t="shared" si="0"/>
        <v>971865.93227958516</v>
      </c>
      <c r="AC7" s="27">
        <f t="shared" si="0"/>
        <v>1023464.2321893768</v>
      </c>
      <c r="AD7" s="27">
        <f t="shared" si="0"/>
        <v>1079674.0695245345</v>
      </c>
      <c r="AE7" s="27">
        <f t="shared" si="0"/>
        <v>1141127.4571206172</v>
      </c>
      <c r="AF7" s="27">
        <f t="shared" si="0"/>
        <v>1208561.2196695057</v>
      </c>
    </row>
    <row r="8" spans="1:32" ht="15">
      <c r="A8" s="2" t="s">
        <v>47</v>
      </c>
      <c r="E8" s="25"/>
      <c r="F8" s="70">
        <f>F7-F9</f>
        <v>301617.05617901502</v>
      </c>
      <c r="G8" s="19"/>
      <c r="H8" s="70">
        <f>H7-H9</f>
        <v>392561</v>
      </c>
      <c r="J8" s="68">
        <f>((H8/F8)^(1/8))-1</f>
        <v>3.3490304677300964E-2</v>
      </c>
      <c r="L8" s="28">
        <f>H8*(1+$J$8)</f>
        <v>405707.98749442596</v>
      </c>
      <c r="M8" s="28">
        <f>L8*(1+$J$8)</f>
        <v>419295.27160562889</v>
      </c>
      <c r="N8" s="28">
        <f t="shared" ref="N8:AF8" si="1">M8*(1+$J$8)</f>
        <v>433337.59800145304</v>
      </c>
      <c r="O8" s="28">
        <f t="shared" si="1"/>
        <v>447850.20618665149</v>
      </c>
      <c r="P8" s="28">
        <f t="shared" si="1"/>
        <v>462848.8460416345</v>
      </c>
      <c r="Q8" s="28">
        <f t="shared" si="1"/>
        <v>478349.79491510603</v>
      </c>
      <c r="R8" s="28">
        <f t="shared" si="1"/>
        <v>494369.87528913736</v>
      </c>
      <c r="S8" s="28">
        <f t="shared" si="1"/>
        <v>510926.47303584986</v>
      </c>
      <c r="T8" s="28">
        <f t="shared" si="1"/>
        <v>528037.55628551927</v>
      </c>
      <c r="U8" s="28">
        <f t="shared" si="1"/>
        <v>545721.69492657878</v>
      </c>
      <c r="V8" s="28">
        <f t="shared" si="1"/>
        <v>563998.08075868303</v>
      </c>
      <c r="W8" s="28">
        <f t="shared" si="1"/>
        <v>582886.54832070437</v>
      </c>
      <c r="X8" s="28">
        <f t="shared" si="1"/>
        <v>602407.59641626512</v>
      </c>
      <c r="Y8" s="28">
        <f t="shared" si="1"/>
        <v>622582.41036016645</v>
      </c>
      <c r="Z8" s="28">
        <f t="shared" si="1"/>
        <v>643432.88496985682</v>
      </c>
      <c r="AA8" s="28">
        <f t="shared" si="1"/>
        <v>664981.64832689206</v>
      </c>
      <c r="AB8" s="28">
        <f t="shared" si="1"/>
        <v>687252.08633417345</v>
      </c>
      <c r="AC8" s="28">
        <f t="shared" si="1"/>
        <v>710268.36809561565</v>
      </c>
      <c r="AD8" s="28">
        <f t="shared" si="1"/>
        <v>734055.47214578721</v>
      </c>
      <c r="AE8" s="28">
        <f t="shared" si="1"/>
        <v>758639.21355798969</v>
      </c>
      <c r="AF8" s="28">
        <f t="shared" si="1"/>
        <v>784046.2719601948</v>
      </c>
    </row>
    <row r="9" spans="1:32" ht="15">
      <c r="A9" s="2" t="s">
        <v>42</v>
      </c>
      <c r="B9" s="24"/>
      <c r="C9" s="24"/>
      <c r="D9" s="24"/>
      <c r="E9" s="29"/>
      <c r="F9" s="19">
        <f>F12+F14+F15+F17+F19+F21</f>
        <v>53665.943820984983</v>
      </c>
      <c r="G9" s="19"/>
      <c r="H9" s="19">
        <f>H12+H14+H15+H17+H19+H21</f>
        <v>80507</v>
      </c>
      <c r="J9" s="68">
        <f>((H9/F9)^(1/8))-1</f>
        <v>5.2002710953599429E-2</v>
      </c>
      <c r="L9" s="27">
        <f>L12+L14+L15+L17+L19+L21</f>
        <v>85340.240414825719</v>
      </c>
      <c r="M9" s="27">
        <f>M12+M14+M15+M17+M19+M21</f>
        <v>90620.868053868544</v>
      </c>
      <c r="N9" s="27">
        <f t="shared" ref="N9:AF9" si="2">N12+N14+N15+N17+N19+N21</f>
        <v>96398.540463396785</v>
      </c>
      <c r="O9" s="27">
        <f t="shared" si="2"/>
        <v>102729.99841732171</v>
      </c>
      <c r="P9" s="27">
        <f t="shared" si="2"/>
        <v>109680.21655526622</v>
      </c>
      <c r="Q9" s="27">
        <f t="shared" si="2"/>
        <v>117323.75370717037</v>
      </c>
      <c r="R9" s="27">
        <f t="shared" si="2"/>
        <v>125746.33848252334</v>
      </c>
      <c r="S9" s="27">
        <f t="shared" si="2"/>
        <v>135046.73210863242</v>
      </c>
      <c r="T9" s="27">
        <f t="shared" si="2"/>
        <v>145338.91806695244</v>
      </c>
      <c r="U9" s="27">
        <f t="shared" si="2"/>
        <v>156754.67700917029</v>
      </c>
      <c r="V9" s="27">
        <f t="shared" si="2"/>
        <v>169446.61598325073</v>
      </c>
      <c r="W9" s="27">
        <f t="shared" si="2"/>
        <v>183591.73345668323</v>
      </c>
      <c r="X9" s="27">
        <f t="shared" si="2"/>
        <v>199395.61633545771</v>
      </c>
      <c r="Y9" s="27">
        <f t="shared" si="2"/>
        <v>217097.38255122254</v>
      </c>
      <c r="Z9" s="27">
        <f t="shared" si="2"/>
        <v>236975.50330805275</v>
      </c>
      <c r="AA9" s="27">
        <f t="shared" si="2"/>
        <v>259354.66331411712</v>
      </c>
      <c r="AB9" s="27">
        <f t="shared" si="2"/>
        <v>284613.84594541165</v>
      </c>
      <c r="AC9" s="27">
        <f t="shared" si="2"/>
        <v>313195.86409376113</v>
      </c>
      <c r="AD9" s="27">
        <f t="shared" si="2"/>
        <v>345618.59737874719</v>
      </c>
      <c r="AE9" s="27">
        <f t="shared" si="2"/>
        <v>382488.24356262753</v>
      </c>
      <c r="AF9" s="27">
        <f t="shared" si="2"/>
        <v>424514.94770931097</v>
      </c>
    </row>
    <row r="10" spans="1:32" ht="15">
      <c r="A10" s="2"/>
      <c r="E10" s="25"/>
      <c r="F10" s="19"/>
      <c r="G10" s="19"/>
      <c r="H10" s="4"/>
      <c r="J10" s="68"/>
    </row>
    <row r="11" spans="1:32">
      <c r="A11" s="1" t="s">
        <v>9</v>
      </c>
      <c r="B11" s="4">
        <v>80243</v>
      </c>
      <c r="C11" s="4">
        <v>85565</v>
      </c>
      <c r="D11" s="4">
        <v>90546</v>
      </c>
      <c r="E11" s="19"/>
      <c r="F11" s="19">
        <f t="shared" ref="F11:F21" si="3">AVERAGE(B11:D11)</f>
        <v>85451.333333333328</v>
      </c>
      <c r="G11" s="19"/>
      <c r="H11" s="4">
        <v>64845</v>
      </c>
      <c r="J11" s="68">
        <f t="shared" ref="J11:J21" si="4">((H11/F11)^(1/8))-1</f>
        <v>-3.3905284872521646E-2</v>
      </c>
    </row>
    <row r="12" spans="1:32">
      <c r="A12" s="3" t="s">
        <v>41</v>
      </c>
      <c r="B12" s="30"/>
      <c r="C12" s="30"/>
      <c r="D12" s="30"/>
      <c r="E12" s="31"/>
      <c r="F12" s="71">
        <f>H12/((1+J11)^8)</f>
        <v>7860.5475107307184</v>
      </c>
      <c r="G12" s="72"/>
      <c r="H12" s="17">
        <v>5965</v>
      </c>
      <c r="J12" s="68">
        <f t="shared" si="4"/>
        <v>-3.3905284872521646E-2</v>
      </c>
      <c r="L12" s="28">
        <f>H12*(1+$J$12)</f>
        <v>5762.7549757354082</v>
      </c>
      <c r="M12" s="71">
        <f>L12*(1+$J$12)</f>
        <v>5567.3671266325573</v>
      </c>
      <c r="N12" s="71">
        <f t="shared" ref="N12:AF12" si="5">M12*(1+$J$12)</f>
        <v>5378.6039582141684</v>
      </c>
      <c r="O12" s="71">
        <f t="shared" si="5"/>
        <v>5196.2408587944446</v>
      </c>
      <c r="P12" s="71">
        <f t="shared" si="5"/>
        <v>5020.0608322107828</v>
      </c>
      <c r="Q12" s="71">
        <f t="shared" si="5"/>
        <v>4849.8542396172879</v>
      </c>
      <c r="R12" s="28">
        <f t="shared" si="5"/>
        <v>4685.4185500328567</v>
      </c>
      <c r="S12" s="28">
        <f t="shared" si="5"/>
        <v>4526.5580993469957</v>
      </c>
      <c r="T12" s="28">
        <f t="shared" si="5"/>
        <v>4373.0838574966156</v>
      </c>
      <c r="U12" s="28">
        <f t="shared" si="5"/>
        <v>4224.8132035367671</v>
      </c>
      <c r="V12" s="28">
        <f t="shared" si="5"/>
        <v>4081.5697083376622</v>
      </c>
      <c r="W12" s="28">
        <f t="shared" si="5"/>
        <v>3943.1829246494185</v>
      </c>
      <c r="X12" s="28">
        <f t="shared" si="5"/>
        <v>3809.4881842847171</v>
      </c>
      <c r="Y12" s="28">
        <f t="shared" si="5"/>
        <v>3680.3264021780387</v>
      </c>
      <c r="Z12" s="28">
        <f t="shared" si="5"/>
        <v>3555.5438870883295</v>
      </c>
      <c r="AA12" s="28">
        <f t="shared" si="5"/>
        <v>3434.9921587198469</v>
      </c>
      <c r="AB12" s="28">
        <f t="shared" si="5"/>
        <v>3318.5277710435726</v>
      </c>
      <c r="AC12" s="28">
        <f t="shared" si="5"/>
        <v>3206.012141608966</v>
      </c>
      <c r="AD12" s="28">
        <f t="shared" si="5"/>
        <v>3097.3113866429508</v>
      </c>
      <c r="AE12" s="28">
        <f t="shared" si="5"/>
        <v>2992.2961617399164</v>
      </c>
      <c r="AF12" s="28">
        <f t="shared" si="5"/>
        <v>2890.8415079531715</v>
      </c>
    </row>
    <row r="13" spans="1:32">
      <c r="A13" s="1" t="s">
        <v>6</v>
      </c>
      <c r="B13" s="4">
        <v>54892</v>
      </c>
      <c r="C13" s="4">
        <v>56045</v>
      </c>
      <c r="D13" s="4">
        <v>72140</v>
      </c>
      <c r="E13" s="19"/>
      <c r="F13" s="19">
        <f t="shared" si="3"/>
        <v>61025.666666666664</v>
      </c>
      <c r="G13" s="19"/>
      <c r="H13" s="4">
        <v>81703</v>
      </c>
      <c r="J13" s="68">
        <f t="shared" si="4"/>
        <v>3.7147879771208814E-2</v>
      </c>
      <c r="M13" s="4"/>
      <c r="N13" s="4"/>
      <c r="O13" s="4"/>
      <c r="P13" s="4"/>
      <c r="Q13" s="4"/>
    </row>
    <row r="14" spans="1:32">
      <c r="A14" s="3" t="s">
        <v>5</v>
      </c>
      <c r="B14" s="4">
        <v>1689</v>
      </c>
      <c r="C14" s="4">
        <v>1412</v>
      </c>
      <c r="D14" s="4">
        <v>1736</v>
      </c>
      <c r="E14" s="19"/>
      <c r="F14" s="19">
        <f t="shared" si="3"/>
        <v>1612.3333333333333</v>
      </c>
      <c r="G14" s="19"/>
      <c r="H14" s="4">
        <v>2876</v>
      </c>
      <c r="J14" s="68">
        <f t="shared" si="4"/>
        <v>7.502052490877964E-2</v>
      </c>
      <c r="L14" s="28">
        <f>H14*(1+$J$14)</f>
        <v>3091.7590296376502</v>
      </c>
      <c r="M14" s="71">
        <f>L14*(1+$J$14)</f>
        <v>3323.7044149325261</v>
      </c>
      <c r="N14" s="71">
        <f t="shared" ref="N14:AF14" si="6">M14*(1+$J$14)</f>
        <v>3573.0504647823927</v>
      </c>
      <c r="O14" s="71">
        <f t="shared" si="6"/>
        <v>3841.1025861759267</v>
      </c>
      <c r="P14" s="71">
        <f t="shared" si="6"/>
        <v>4129.2641184193153</v>
      </c>
      <c r="Q14" s="71">
        <f t="shared" si="6"/>
        <v>4439.0436800701218</v>
      </c>
      <c r="R14" s="28">
        <f t="shared" si="6"/>
        <v>4772.0630670419832</v>
      </c>
      <c r="S14" s="28">
        <f t="shared" si="6"/>
        <v>5130.0657432292737</v>
      </c>
      <c r="T14" s="28">
        <f t="shared" si="6"/>
        <v>5514.9259681028825</v>
      </c>
      <c r="U14" s="28">
        <f t="shared" si="6"/>
        <v>5928.6586090630208</v>
      </c>
      <c r="V14" s="28">
        <f t="shared" si="6"/>
        <v>6373.4296899198844</v>
      </c>
      <c r="W14" s="28">
        <f t="shared" si="6"/>
        <v>6851.5677307268752</v>
      </c>
      <c r="X14" s="28">
        <f t="shared" si="6"/>
        <v>7365.5759383340619</v>
      </c>
      <c r="Y14" s="28">
        <f t="shared" si="6"/>
        <v>7918.1453114833603</v>
      </c>
      <c r="Z14" s="28">
        <f t="shared" si="6"/>
        <v>8512.1687290548343</v>
      </c>
      <c r="AA14" s="28">
        <f t="shared" si="6"/>
        <v>9150.7560952206277</v>
      </c>
      <c r="AB14" s="28">
        <f t="shared" si="6"/>
        <v>9837.2506207962942</v>
      </c>
      <c r="AC14" s="28">
        <f t="shared" si="6"/>
        <v>10575.246326027651</v>
      </c>
      <c r="AD14" s="28">
        <f t="shared" si="6"/>
        <v>11368.606856445889</v>
      </c>
      <c r="AE14" s="28">
        <f t="shared" si="6"/>
        <v>12221.485710298011</v>
      </c>
      <c r="AF14" s="28">
        <f t="shared" si="6"/>
        <v>13138.347983449718</v>
      </c>
    </row>
    <row r="15" spans="1:32">
      <c r="A15" s="3" t="s">
        <v>0</v>
      </c>
      <c r="B15" s="4">
        <v>1157</v>
      </c>
      <c r="C15" s="4">
        <v>1244</v>
      </c>
      <c r="D15" s="4">
        <v>1920</v>
      </c>
      <c r="E15" s="19"/>
      <c r="F15" s="19">
        <f t="shared" si="3"/>
        <v>1440.3333333333333</v>
      </c>
      <c r="G15" s="19"/>
      <c r="H15" s="4">
        <v>5462</v>
      </c>
      <c r="J15" s="68">
        <f t="shared" si="4"/>
        <v>0.18130239789246128</v>
      </c>
      <c r="L15" s="28">
        <f>H15*(1+$J$15)</f>
        <v>6452.2736972886232</v>
      </c>
      <c r="M15" s="71">
        <f>L15*(1+$J$15)</f>
        <v>7622.0863904655071</v>
      </c>
      <c r="N15" s="71">
        <f t="shared" ref="N15:AF15" si="7">M15*(1+$J$15)</f>
        <v>9003.9889300003979</v>
      </c>
      <c r="O15" s="71">
        <f t="shared" si="7"/>
        <v>10636.433713606646</v>
      </c>
      <c r="P15" s="71">
        <f t="shared" si="7"/>
        <v>12564.844650907748</v>
      </c>
      <c r="Q15" s="71">
        <f t="shared" si="7"/>
        <v>14842.881115263588</v>
      </c>
      <c r="R15" s="28">
        <f t="shared" si="7"/>
        <v>17533.931053093605</v>
      </c>
      <c r="S15" s="28">
        <f t="shared" si="7"/>
        <v>20712.874797500564</v>
      </c>
      <c r="T15" s="28">
        <f t="shared" si="7"/>
        <v>24468.168665533743</v>
      </c>
      <c r="U15" s="28">
        <f t="shared" si="7"/>
        <v>28904.306316632195</v>
      </c>
      <c r="V15" s="28">
        <f t="shared" si="7"/>
        <v>34144.726361255831</v>
      </c>
      <c r="W15" s="28">
        <f t="shared" si="7"/>
        <v>40335.247125933449</v>
      </c>
      <c r="X15" s="28">
        <f t="shared" si="7"/>
        <v>47648.124149450188</v>
      </c>
      <c r="Y15" s="28">
        <f t="shared" si="7"/>
        <v>56286.843312823199</v>
      </c>
      <c r="Z15" s="28">
        <f t="shared" si="7"/>
        <v>66491.782975235299</v>
      </c>
      <c r="AA15" s="28">
        <f t="shared" si="7"/>
        <v>78546.902668790586</v>
      </c>
      <c r="AB15" s="28">
        <f t="shared" si="7"/>
        <v>92787.644469668085</v>
      </c>
      <c r="AC15" s="28">
        <f t="shared" si="7"/>
        <v>109610.26690681209</v>
      </c>
      <c r="AD15" s="28">
        <f t="shared" si="7"/>
        <v>129482.87113064982</v>
      </c>
      <c r="AE15" s="28">
        <f t="shared" si="7"/>
        <v>152958.42615263717</v>
      </c>
      <c r="AF15" s="28">
        <f t="shared" si="7"/>
        <v>180690.15559196725</v>
      </c>
    </row>
    <row r="16" spans="1:32" s="32" customFormat="1">
      <c r="A16" s="32" t="s">
        <v>37</v>
      </c>
      <c r="B16" s="4">
        <v>41151</v>
      </c>
      <c r="C16" s="4">
        <v>44421</v>
      </c>
      <c r="D16" s="4">
        <v>50691</v>
      </c>
      <c r="E16" s="33"/>
      <c r="F16" s="33">
        <f t="shared" si="3"/>
        <v>45421</v>
      </c>
      <c r="G16" s="33"/>
      <c r="H16" s="4">
        <v>63850</v>
      </c>
      <c r="J16" s="69">
        <f t="shared" si="4"/>
        <v>4.3489362749546734E-2</v>
      </c>
      <c r="M16" s="33"/>
      <c r="N16" s="33"/>
      <c r="O16" s="33"/>
      <c r="P16" s="33"/>
      <c r="Q16" s="33"/>
    </row>
    <row r="17" spans="1:32" s="32" customFormat="1">
      <c r="A17" s="35" t="s">
        <v>38</v>
      </c>
      <c r="B17" s="4">
        <v>26557</v>
      </c>
      <c r="C17" s="4">
        <v>30369</v>
      </c>
      <c r="D17" s="4">
        <v>37576</v>
      </c>
      <c r="E17" s="33"/>
      <c r="F17" s="33">
        <f t="shared" si="3"/>
        <v>31500.666666666668</v>
      </c>
      <c r="G17" s="33"/>
      <c r="H17" s="4">
        <v>50869</v>
      </c>
      <c r="J17" s="69">
        <f t="shared" si="4"/>
        <v>6.1736339263473328E-2</v>
      </c>
      <c r="L17" s="28">
        <f>H17*(1+$J$17)</f>
        <v>54009.465841993624</v>
      </c>
      <c r="M17" s="71">
        <f>L17*(1+$J$17)</f>
        <v>57343.812548653914</v>
      </c>
      <c r="N17" s="71">
        <f t="shared" ref="N17:AF17" si="8">M17*(1+$J$17)</f>
        <v>60884.009614818628</v>
      </c>
      <c r="O17" s="71">
        <f t="shared" si="8"/>
        <v>64642.765488119643</v>
      </c>
      <c r="P17" s="71">
        <f t="shared" si="8"/>
        <v>68633.573189223345</v>
      </c>
      <c r="Q17" s="71">
        <f t="shared" si="8"/>
        <v>72870.758748497668</v>
      </c>
      <c r="R17" s="28">
        <f t="shared" si="8"/>
        <v>77369.532632981631</v>
      </c>
      <c r="S17" s="28">
        <f t="shared" si="8"/>
        <v>82146.044348267751</v>
      </c>
      <c r="T17" s="28">
        <f t="shared" si="8"/>
        <v>87217.440411304735</v>
      </c>
      <c r="U17" s="28">
        <f t="shared" si="8"/>
        <v>92601.925902228817</v>
      </c>
      <c r="V17" s="28">
        <f t="shared" si="8"/>
        <v>98318.82981617983</v>
      </c>
      <c r="W17" s="28">
        <f t="shared" si="8"/>
        <v>104388.6744496992</v>
      </c>
      <c r="X17" s="28">
        <f t="shared" si="8"/>
        <v>110833.2490707901</v>
      </c>
      <c r="Y17" s="28">
        <f t="shared" si="8"/>
        <v>117675.68813709744</v>
      </c>
      <c r="Z17" s="28">
        <f t="shared" si="8"/>
        <v>124940.55434299198</v>
      </c>
      <c r="AA17" s="28">
        <f t="shared" si="8"/>
        <v>132653.92679367735</v>
      </c>
      <c r="AB17" s="28">
        <f t="shared" si="8"/>
        <v>140843.49462284378</v>
      </c>
      <c r="AC17" s="28">
        <f t="shared" si="8"/>
        <v>149538.65638993285</v>
      </c>
      <c r="AD17" s="28">
        <f t="shared" si="8"/>
        <v>158770.62561382572</v>
      </c>
      <c r="AE17" s="28">
        <f t="shared" si="8"/>
        <v>168572.54282179478</v>
      </c>
      <c r="AF17" s="28">
        <f t="shared" si="8"/>
        <v>178979.59451594748</v>
      </c>
    </row>
    <row r="18" spans="1:32" s="32" customFormat="1">
      <c r="A18" s="32" t="s">
        <v>7</v>
      </c>
      <c r="B18" s="4">
        <v>34674</v>
      </c>
      <c r="C18" s="4">
        <v>33881</v>
      </c>
      <c r="D18" s="4">
        <v>33321</v>
      </c>
      <c r="E18" s="33"/>
      <c r="F18" s="33">
        <f t="shared" si="3"/>
        <v>33958.666666666664</v>
      </c>
      <c r="G18" s="33"/>
      <c r="H18" s="4">
        <v>64214</v>
      </c>
      <c r="J18" s="69">
        <f t="shared" si="4"/>
        <v>8.2891355168682512E-2</v>
      </c>
      <c r="M18" s="33"/>
      <c r="N18" s="33"/>
      <c r="O18" s="33"/>
      <c r="P18" s="33"/>
      <c r="Q18" s="33"/>
    </row>
    <row r="19" spans="1:32" s="32" customFormat="1">
      <c r="A19" s="35" t="s">
        <v>1</v>
      </c>
      <c r="B19" s="4"/>
      <c r="C19" s="4"/>
      <c r="D19" s="4"/>
      <c r="E19" s="33"/>
      <c r="F19" s="71">
        <f>H19/((1+J18)^8)</f>
        <v>3849.3963102542584</v>
      </c>
      <c r="G19" s="33"/>
      <c r="H19" s="4">
        <v>7279</v>
      </c>
      <c r="J19" s="69">
        <f t="shared" si="4"/>
        <v>8.2891355168682512E-2</v>
      </c>
      <c r="L19" s="28">
        <f>H19*(1+$J$19)</f>
        <v>7882.36617427284</v>
      </c>
      <c r="M19" s="71">
        <f>L19*(1+$J$19)</f>
        <v>8535.7461883940996</v>
      </c>
      <c r="N19" s="71">
        <f t="shared" ref="N19:AF19" si="9">M19*(1+$J$19)</f>
        <v>9243.2857573260026</v>
      </c>
      <c r="O19" s="71">
        <f t="shared" si="9"/>
        <v>10009.474239962137</v>
      </c>
      <c r="P19" s="71">
        <f t="shared" si="9"/>
        <v>10839.173124238618</v>
      </c>
      <c r="Q19" s="71">
        <f t="shared" si="9"/>
        <v>11737.646873414718</v>
      </c>
      <c r="R19" s="28">
        <f t="shared" si="9"/>
        <v>12710.596329243514</v>
      </c>
      <c r="S19" s="28">
        <f t="shared" si="9"/>
        <v>13764.19488397659</v>
      </c>
      <c r="T19" s="28">
        <f t="shared" si="9"/>
        <v>14905.127650715256</v>
      </c>
      <c r="U19" s="28">
        <f t="shared" si="9"/>
        <v>16140.633880645244</v>
      </c>
      <c r="V19" s="28">
        <f t="shared" si="9"/>
        <v>17478.55289629348</v>
      </c>
      <c r="W19" s="28">
        <f t="shared" si="9"/>
        <v>18927.373832254747</v>
      </c>
      <c r="X19" s="28">
        <f t="shared" si="9"/>
        <v>20496.289498994603</v>
      </c>
      <c r="Y19" s="28">
        <f t="shared" si="9"/>
        <v>22195.254711495902</v>
      </c>
      <c r="Z19" s="28">
        <f t="shared" si="9"/>
        <v>24035.049452845884</v>
      </c>
      <c r="AA19" s="28">
        <f t="shared" si="9"/>
        <v>26027.34727353858</v>
      </c>
      <c r="AB19" s="28">
        <f t="shared" si="9"/>
        <v>28184.789360488106</v>
      </c>
      <c r="AC19" s="28">
        <f t="shared" si="9"/>
        <v>30521.06474572283</v>
      </c>
      <c r="AD19" s="28">
        <f t="shared" si="9"/>
        <v>33050.997163686894</v>
      </c>
      <c r="AE19" s="28">
        <f t="shared" si="9"/>
        <v>35790.639108261181</v>
      </c>
      <c r="AF19" s="28">
        <f t="shared" si="9"/>
        <v>38757.373686298197</v>
      </c>
    </row>
    <row r="20" spans="1:32" s="32" customFormat="1">
      <c r="A20" s="32" t="s">
        <v>8</v>
      </c>
      <c r="B20" s="4">
        <v>34645</v>
      </c>
      <c r="C20" s="4">
        <v>36792</v>
      </c>
      <c r="D20" s="4">
        <v>39049</v>
      </c>
      <c r="E20" s="33"/>
      <c r="F20" s="33">
        <f t="shared" si="3"/>
        <v>36828.666666666664</v>
      </c>
      <c r="G20" s="33"/>
      <c r="H20" s="4">
        <v>48520</v>
      </c>
      <c r="J20" s="69">
        <f t="shared" si="4"/>
        <v>3.5063155415351099E-2</v>
      </c>
      <c r="M20" s="33"/>
      <c r="N20" s="33"/>
      <c r="O20" s="33"/>
      <c r="P20" s="33"/>
      <c r="Q20" s="33"/>
    </row>
    <row r="21" spans="1:32" s="32" customFormat="1">
      <c r="A21" s="35" t="s">
        <v>43</v>
      </c>
      <c r="B21" s="4">
        <v>7179</v>
      </c>
      <c r="C21" s="4">
        <v>7369</v>
      </c>
      <c r="D21" s="4">
        <v>7660</v>
      </c>
      <c r="E21" s="33"/>
      <c r="F21" s="33">
        <f t="shared" si="3"/>
        <v>7402.666666666667</v>
      </c>
      <c r="G21" s="33"/>
      <c r="H21" s="4">
        <v>8056</v>
      </c>
      <c r="J21" s="69">
        <f t="shared" si="4"/>
        <v>1.0628189659579457E-2</v>
      </c>
      <c r="L21" s="28">
        <f>H21*(1+$J$21)</f>
        <v>8141.6206958975717</v>
      </c>
      <c r="M21" s="71">
        <f>L21*(1+$J$21)</f>
        <v>8228.1513847899278</v>
      </c>
      <c r="N21" s="71">
        <f t="shared" ref="N21:AF21" si="10">M21*(1+$J$21)</f>
        <v>8315.6017382552072</v>
      </c>
      <c r="O21" s="71">
        <f t="shared" si="10"/>
        <v>8403.9815306629116</v>
      </c>
      <c r="P21" s="71">
        <f t="shared" si="10"/>
        <v>8493.3006402663996</v>
      </c>
      <c r="Q21" s="71">
        <f t="shared" si="10"/>
        <v>8583.5690503069782</v>
      </c>
      <c r="R21" s="28">
        <f t="shared" si="10"/>
        <v>8674.7968501297364</v>
      </c>
      <c r="S21" s="28">
        <f t="shared" si="10"/>
        <v>8766.9942363112368</v>
      </c>
      <c r="T21" s="28">
        <f t="shared" si="10"/>
        <v>8860.1715137991923</v>
      </c>
      <c r="U21" s="28">
        <f t="shared" si="10"/>
        <v>8954.339097064254</v>
      </c>
      <c r="V21" s="28">
        <f t="shared" si="10"/>
        <v>9049.5075112640407</v>
      </c>
      <c r="W21" s="28">
        <f t="shared" si="10"/>
        <v>9145.6873934195446</v>
      </c>
      <c r="X21" s="28">
        <f t="shared" si="10"/>
        <v>9242.8894936040324</v>
      </c>
      <c r="Y21" s="28">
        <f t="shared" si="10"/>
        <v>9341.1246761445909</v>
      </c>
      <c r="Z21" s="28">
        <f t="shared" si="10"/>
        <v>9440.4039208364338</v>
      </c>
      <c r="AA21" s="28">
        <f t="shared" si="10"/>
        <v>9540.7383241701209</v>
      </c>
      <c r="AB21" s="28">
        <f t="shared" si="10"/>
        <v>9642.1391005718197</v>
      </c>
      <c r="AC21" s="28">
        <f t="shared" si="10"/>
        <v>9744.6175836567436</v>
      </c>
      <c r="AD21" s="28">
        <f t="shared" si="10"/>
        <v>9848.1852274959201</v>
      </c>
      <c r="AE21" s="28">
        <f t="shared" si="10"/>
        <v>9952.8536078964153</v>
      </c>
      <c r="AF21" s="28">
        <f t="shared" si="10"/>
        <v>10058.634423695168</v>
      </c>
    </row>
    <row r="22" spans="1:32">
      <c r="E22" s="31"/>
      <c r="F22" s="31"/>
      <c r="G22" s="31"/>
      <c r="H22" s="36"/>
    </row>
    <row r="24" spans="1:32" ht="15">
      <c r="A24" s="14" t="s">
        <v>16</v>
      </c>
      <c r="E24" s="31"/>
      <c r="F24" s="31"/>
      <c r="G24" s="31"/>
      <c r="I24" s="36" t="s">
        <v>57</v>
      </c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</row>
    <row r="25" spans="1:32">
      <c r="D25" s="37"/>
      <c r="G25" s="31"/>
      <c r="H25" s="31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</row>
    <row r="26" spans="1:32">
      <c r="A26" s="31" t="s">
        <v>41</v>
      </c>
      <c r="D26" s="37"/>
      <c r="H26" s="77">
        <f>H12/I26*100000</f>
        <v>2495.8815789473688</v>
      </c>
      <c r="I26" s="36">
        <v>238993.71069182389</v>
      </c>
      <c r="K26" s="31" t="s">
        <v>41</v>
      </c>
      <c r="L26" s="16">
        <v>239373.61017847937</v>
      </c>
      <c r="M26" s="16">
        <v>239734.02563379041</v>
      </c>
      <c r="N26" s="16">
        <v>240071.67059463871</v>
      </c>
      <c r="O26" s="16">
        <v>240383.57159439335</v>
      </c>
      <c r="P26" s="16">
        <v>240666.59866817974</v>
      </c>
      <c r="Q26" s="16">
        <v>240916.2133669297</v>
      </c>
      <c r="R26" s="16">
        <v>241128.58148367182</v>
      </c>
      <c r="S26" s="16">
        <v>241302.29453421256</v>
      </c>
      <c r="T26" s="16">
        <v>241436.33527996764</v>
      </c>
      <c r="U26" s="16">
        <v>241529.99947884024</v>
      </c>
      <c r="V26" s="16">
        <v>241581.48740102755</v>
      </c>
      <c r="W26" s="16">
        <v>241588.99931672661</v>
      </c>
      <c r="X26" s="16">
        <v>241552.92647154676</v>
      </c>
      <c r="Y26" s="16">
        <v>241474.52085143785</v>
      </c>
      <c r="Z26" s="16">
        <v>241355.50393708091</v>
      </c>
      <c r="AA26" s="16">
        <v>241196.26697408524</v>
      </c>
      <c r="AB26" s="16">
        <v>240997.04470981649</v>
      </c>
      <c r="AC26" s="16">
        <v>240760.41936529614</v>
      </c>
      <c r="AD26" s="16">
        <v>240488.89491242392</v>
      </c>
      <c r="AE26" s="16">
        <v>240184.74057573394</v>
      </c>
      <c r="AF26" s="16">
        <v>239847.8781061043</v>
      </c>
    </row>
    <row r="27" spans="1:32">
      <c r="A27" s="31" t="s">
        <v>5</v>
      </c>
      <c r="D27" s="37"/>
      <c r="H27" s="77">
        <f>H14/I27*100000</f>
        <v>888.94545454545437</v>
      </c>
      <c r="I27" s="36">
        <v>323529.4117647059</v>
      </c>
      <c r="K27" s="31" t="s">
        <v>5</v>
      </c>
      <c r="L27" s="16">
        <v>327048.32330938231</v>
      </c>
      <c r="M27" s="16">
        <v>330522.04541472805</v>
      </c>
      <c r="N27" s="16">
        <v>333947.3544249938</v>
      </c>
      <c r="O27" s="16">
        <v>337321.47333552793</v>
      </c>
      <c r="P27" s="16">
        <v>340642.16889084142</v>
      </c>
      <c r="Q27" s="16">
        <v>343913.53862926632</v>
      </c>
      <c r="R27" s="16">
        <v>347140.01022255485</v>
      </c>
      <c r="S27" s="16">
        <v>350320.28255663946</v>
      </c>
      <c r="T27" s="16">
        <v>353453.48174893751</v>
      </c>
      <c r="U27" s="16">
        <v>356539.29708564177</v>
      </c>
      <c r="V27" s="16">
        <v>359582.46695231169</v>
      </c>
      <c r="W27" s="16">
        <v>362587.74915411958</v>
      </c>
      <c r="X27" s="16">
        <v>365554.93007532298</v>
      </c>
      <c r="Y27" s="16">
        <v>368483.46596675931</v>
      </c>
      <c r="Z27" s="16">
        <v>371372.75482042722</v>
      </c>
      <c r="AA27" s="16">
        <v>374224.7580172345</v>
      </c>
      <c r="AB27" s="16">
        <v>377041.37867925002</v>
      </c>
      <c r="AC27" s="16">
        <v>379821.85944156884</v>
      </c>
      <c r="AD27" s="16">
        <v>382565.03512741404</v>
      </c>
      <c r="AE27" s="16">
        <v>385269.41042658861</v>
      </c>
      <c r="AF27" s="16">
        <v>387934.15029573586</v>
      </c>
    </row>
    <row r="28" spans="1:32">
      <c r="A28" s="31" t="s">
        <v>0</v>
      </c>
      <c r="D28" s="37"/>
      <c r="H28" s="77">
        <f>H15/I28*100000</f>
        <v>1583.9799999999998</v>
      </c>
      <c r="I28" s="36">
        <v>344827.58620689658</v>
      </c>
      <c r="K28" s="31" t="s">
        <v>0</v>
      </c>
      <c r="L28" s="16">
        <v>348578.15023570531</v>
      </c>
      <c r="M28" s="16">
        <v>352280.54997181054</v>
      </c>
      <c r="N28" s="16">
        <v>355931.34954388061</v>
      </c>
      <c r="O28" s="16">
        <v>359527.58913504553</v>
      </c>
      <c r="P28" s="16">
        <v>363066.88847299718</v>
      </c>
      <c r="Q28" s="16">
        <v>366553.61483997043</v>
      </c>
      <c r="R28" s="16">
        <v>369992.48738454131</v>
      </c>
      <c r="S28" s="16">
        <v>373382.11933936505</v>
      </c>
      <c r="T28" s="16">
        <v>376721.57929353853</v>
      </c>
      <c r="U28" s="16">
        <v>380010.53607874055</v>
      </c>
      <c r="V28" s="16">
        <v>383254.04001186835</v>
      </c>
      <c r="W28" s="16">
        <v>386457.16210783913</v>
      </c>
      <c r="X28" s="16">
        <v>389619.67468843213</v>
      </c>
      <c r="Y28" s="16">
        <v>392740.99820908532</v>
      </c>
      <c r="Z28" s="16">
        <v>395820.49103117653</v>
      </c>
      <c r="AA28" s="16">
        <v>398860.24365473288</v>
      </c>
      <c r="AB28" s="16">
        <v>401862.2844857212</v>
      </c>
      <c r="AC28" s="16">
        <v>404825.8063013588</v>
      </c>
      <c r="AD28" s="16">
        <v>407749.56722044147</v>
      </c>
      <c r="AE28" s="16">
        <v>410631.97349542379</v>
      </c>
      <c r="AF28" s="16">
        <v>413472.13511144277</v>
      </c>
    </row>
    <row r="29" spans="1:32">
      <c r="A29" s="31" t="s">
        <v>38</v>
      </c>
      <c r="D29" s="37"/>
      <c r="E29" s="31"/>
      <c r="H29" s="77">
        <f>H17/I29*100000</f>
        <v>3617.3511111111111</v>
      </c>
      <c r="I29" s="36">
        <v>1406250</v>
      </c>
      <c r="K29" s="31" t="s">
        <v>38</v>
      </c>
      <c r="L29" s="16">
        <v>1421577.561893614</v>
      </c>
      <c r="M29" s="16">
        <v>1436863.736295616</v>
      </c>
      <c r="N29" s="16">
        <v>1452084.8732107989</v>
      </c>
      <c r="O29" s="16">
        <v>1467218.8993103029</v>
      </c>
      <c r="P29" s="16">
        <v>1482243.7412652683</v>
      </c>
      <c r="Q29" s="16">
        <v>1497147.5740780914</v>
      </c>
      <c r="R29" s="16">
        <v>1511919.7552509296</v>
      </c>
      <c r="S29" s="16">
        <v>1526540.1822878565</v>
      </c>
      <c r="T29" s="16">
        <v>1540989.9351927065</v>
      </c>
      <c r="U29" s="16">
        <v>1555254.0356351822</v>
      </c>
      <c r="V29" s="16">
        <v>1569332.0894486965</v>
      </c>
      <c r="W29" s="16">
        <v>1583232.7682981591</v>
      </c>
      <c r="X29" s="16">
        <v>1596950.5538513546</v>
      </c>
      <c r="Y29" s="16">
        <v>1610479.1394428946</v>
      </c>
      <c r="Z29" s="16">
        <v>1623814.5834069112</v>
      </c>
      <c r="AA29" s="16">
        <v>1636954.5207438837</v>
      </c>
      <c r="AB29" s="16">
        <v>1649898.5572872255</v>
      </c>
      <c r="AC29" s="16">
        <v>1662648.6638698706</v>
      </c>
      <c r="AD29" s="16">
        <v>1675207.9938245129</v>
      </c>
      <c r="AE29" s="16">
        <v>1687580.4888170208</v>
      </c>
      <c r="AF29" s="16">
        <v>1699768.5138469143</v>
      </c>
    </row>
    <row r="30" spans="1:32">
      <c r="A30" s="31" t="s">
        <v>1</v>
      </c>
      <c r="D30" s="37"/>
      <c r="E30" s="31"/>
      <c r="H30" s="77">
        <f>H19/I30*100000</f>
        <v>3285.3864864864872</v>
      </c>
      <c r="I30" s="36">
        <v>221556.88622754489</v>
      </c>
      <c r="K30" s="31" t="s">
        <v>1</v>
      </c>
      <c r="L30" s="16">
        <v>223971.76756913358</v>
      </c>
      <c r="M30" s="16">
        <v>226380.12824670781</v>
      </c>
      <c r="N30" s="16">
        <v>228778.24216654504</v>
      </c>
      <c r="O30" s="16">
        <v>231162.63164117082</v>
      </c>
      <c r="P30" s="16">
        <v>233529.81898311083</v>
      </c>
      <c r="Q30" s="16">
        <v>235877.94114550375</v>
      </c>
      <c r="R30" s="16">
        <v>238205.32138617444</v>
      </c>
      <c r="S30" s="16">
        <v>240508.79252545873</v>
      </c>
      <c r="T30" s="16">
        <v>242785.37368837855</v>
      </c>
      <c r="U30" s="16">
        <v>245032.70501557633</v>
      </c>
      <c r="V30" s="16">
        <v>247250.72440548998</v>
      </c>
      <c r="W30" s="16">
        <v>249440.79809248447</v>
      </c>
      <c r="X30" s="16">
        <v>251602.0566546912</v>
      </c>
      <c r="Y30" s="16">
        <v>253733.50646711746</v>
      </c>
      <c r="Z30" s="16">
        <v>255834.52651414284</v>
      </c>
      <c r="AA30" s="16">
        <v>257904.74418639508</v>
      </c>
      <c r="AB30" s="16">
        <v>259944.09738231215</v>
      </c>
      <c r="AC30" s="16">
        <v>261952.89660970427</v>
      </c>
      <c r="AD30" s="16">
        <v>263931.63868106774</v>
      </c>
      <c r="AE30" s="16">
        <v>265880.94461202307</v>
      </c>
      <c r="AF30" s="16">
        <v>267801.18701194238</v>
      </c>
    </row>
    <row r="31" spans="1:32">
      <c r="A31" s="31" t="s">
        <v>39</v>
      </c>
      <c r="D31" s="37"/>
      <c r="E31" s="31"/>
      <c r="H31" s="77">
        <f>H21/I31*100000</f>
        <v>1469.474074074074</v>
      </c>
      <c r="I31" s="36">
        <v>548223.35025380715</v>
      </c>
      <c r="K31" s="31" t="s">
        <v>39</v>
      </c>
      <c r="L31" s="16">
        <v>552761.41891733638</v>
      </c>
      <c r="M31" s="16">
        <v>557282.38349615748</v>
      </c>
      <c r="N31" s="16">
        <v>561774.62612141191</v>
      </c>
      <c r="O31" s="16">
        <v>566227.98115784861</v>
      </c>
      <c r="P31" s="16">
        <v>570633.89656311343</v>
      </c>
      <c r="Q31" s="16">
        <v>574986.07932490809</v>
      </c>
      <c r="R31" s="16">
        <v>579279.68866454158</v>
      </c>
      <c r="S31" s="16">
        <v>583511.82011479919</v>
      </c>
      <c r="T31" s="16">
        <v>587680.69872349431</v>
      </c>
      <c r="U31" s="16">
        <v>591786.0017720476</v>
      </c>
      <c r="V31" s="16">
        <v>595826.115667562</v>
      </c>
      <c r="W31" s="16">
        <v>599798.29730211257</v>
      </c>
      <c r="X31" s="16">
        <v>603701.25580138178</v>
      </c>
      <c r="Y31" s="16">
        <v>607535.63660252839</v>
      </c>
      <c r="Z31" s="16">
        <v>611302.08514271129</v>
      </c>
      <c r="AA31" s="16">
        <v>614999.63326619216</v>
      </c>
      <c r="AB31" s="16">
        <v>618628.44233226066</v>
      </c>
      <c r="AC31" s="16">
        <v>622190.61001168296</v>
      </c>
      <c r="AD31" s="16">
        <v>625687.74989735615</v>
      </c>
      <c r="AE31" s="16">
        <v>629121.79830075649</v>
      </c>
      <c r="AF31" s="16">
        <v>632492.91658117378</v>
      </c>
    </row>
    <row r="32" spans="1:32">
      <c r="D32" s="37"/>
      <c r="E32" s="31"/>
      <c r="F32" s="31"/>
      <c r="G32" s="31"/>
      <c r="K32" s="36"/>
    </row>
    <row r="33" spans="1:32" ht="15">
      <c r="D33" s="37"/>
      <c r="E33" s="31"/>
      <c r="F33" s="31"/>
      <c r="G33" s="31"/>
      <c r="H33" s="36"/>
      <c r="I33" s="14" t="s">
        <v>48</v>
      </c>
      <c r="K33" s="1" t="s">
        <v>9</v>
      </c>
      <c r="L33" s="38">
        <v>1.5895794310058682E-3</v>
      </c>
      <c r="M33" s="38">
        <v>1.5056607745621128E-3</v>
      </c>
      <c r="N33" s="38">
        <v>1.408414846226558E-3</v>
      </c>
      <c r="O33" s="38">
        <v>1.2991995223013498E-3</v>
      </c>
      <c r="P33" s="38">
        <v>1.1773977394093609E-3</v>
      </c>
      <c r="Q33" s="38">
        <v>1.0371804817589541E-3</v>
      </c>
      <c r="R33" s="38">
        <v>8.81501970225111E-4</v>
      </c>
      <c r="S33" s="38">
        <v>7.2041667342733363E-4</v>
      </c>
      <c r="T33" s="38">
        <v>5.5548889832899336E-4</v>
      </c>
      <c r="U33" s="38">
        <v>3.8794574463706333E-4</v>
      </c>
      <c r="V33" s="38">
        <v>2.1317402516619799E-4</v>
      </c>
      <c r="W33" s="38">
        <v>3.1094748939053641E-5</v>
      </c>
      <c r="X33" s="38">
        <v>-1.4931493272406796E-4</v>
      </c>
      <c r="Y33" s="38">
        <v>-3.2458981662619014E-4</v>
      </c>
      <c r="Z33" s="38">
        <v>-4.9287566214977396E-4</v>
      </c>
      <c r="AA33" s="38">
        <v>-6.5976105950817814E-4</v>
      </c>
      <c r="AB33" s="38">
        <v>-8.2597573655721242E-4</v>
      </c>
      <c r="AC33" s="38">
        <v>-9.8185994274431801E-4</v>
      </c>
      <c r="AD33" s="38">
        <v>-1.1277786173824161E-3</v>
      </c>
      <c r="AE33" s="38">
        <v>-1.264733395696913E-3</v>
      </c>
      <c r="AF33" s="38">
        <v>-1.4025140349139661E-3</v>
      </c>
    </row>
    <row r="34" spans="1:32">
      <c r="E34" s="25"/>
      <c r="F34" s="25"/>
      <c r="G34" s="25"/>
      <c r="I34" s="1" t="s">
        <v>49</v>
      </c>
      <c r="K34" s="1" t="s">
        <v>50</v>
      </c>
      <c r="L34" s="38">
        <v>1.0876635683545148E-2</v>
      </c>
      <c r="M34" s="38">
        <v>1.0621433769161045E-2</v>
      </c>
      <c r="N34" s="38">
        <v>1.0363329943598159E-2</v>
      </c>
      <c r="O34" s="38">
        <v>1.010374499400921E-2</v>
      </c>
      <c r="P34" s="38">
        <v>9.8443052630997185E-3</v>
      </c>
      <c r="Q34" s="38">
        <v>9.6035371929340287E-3</v>
      </c>
      <c r="R34" s="38">
        <v>9.3816358790301171E-3</v>
      </c>
      <c r="S34" s="38">
        <v>9.1613534609442521E-3</v>
      </c>
      <c r="T34" s="38">
        <v>8.9438132711926917E-3</v>
      </c>
      <c r="U34" s="38">
        <v>8.7304708994101424E-3</v>
      </c>
      <c r="V34" s="38">
        <v>8.5353000119337118E-3</v>
      </c>
      <c r="W34" s="38">
        <v>8.3576994931914353E-3</v>
      </c>
      <c r="X34" s="38">
        <v>8.1833457642336484E-3</v>
      </c>
      <c r="Y34" s="38">
        <v>8.0112061156798337E-3</v>
      </c>
      <c r="Z34" s="38">
        <v>7.8410271301794319E-3</v>
      </c>
      <c r="AA34" s="38">
        <v>7.6796242044904536E-3</v>
      </c>
      <c r="AB34" s="38">
        <v>7.5265481550149263E-3</v>
      </c>
      <c r="AC34" s="38">
        <v>7.3744711311491736E-3</v>
      </c>
      <c r="AD34" s="38">
        <v>7.222269118155409E-3</v>
      </c>
      <c r="AE34" s="38">
        <v>7.0690602926477258E-3</v>
      </c>
      <c r="AF34" s="38">
        <v>6.9165622731289797E-3</v>
      </c>
    </row>
    <row r="35" spans="1:32">
      <c r="E35" s="25"/>
      <c r="F35" s="39"/>
      <c r="G35" s="39"/>
      <c r="H35" s="40"/>
      <c r="K35" s="1" t="s">
        <v>37</v>
      </c>
      <c r="L35" s="38">
        <v>1.0899599568792264E-2</v>
      </c>
      <c r="M35" s="38">
        <v>1.075296544610624E-2</v>
      </c>
      <c r="N35" s="38">
        <v>1.0593305774717782E-2</v>
      </c>
      <c r="O35" s="38">
        <v>1.0422273779383307E-2</v>
      </c>
      <c r="P35" s="38">
        <v>1.0240354702374747E-2</v>
      </c>
      <c r="Q35" s="38">
        <v>1.0054913640654708E-2</v>
      </c>
      <c r="R35" s="38">
        <v>9.8668838186738612E-3</v>
      </c>
      <c r="S35" s="38">
        <v>9.6701078123688326E-3</v>
      </c>
      <c r="T35" s="38">
        <v>9.4656878819881062E-3</v>
      </c>
      <c r="U35" s="38">
        <v>9.2564526975264551E-3</v>
      </c>
      <c r="V35" s="38">
        <v>9.0519320258602015E-3</v>
      </c>
      <c r="W35" s="38">
        <v>8.857703823762185E-3</v>
      </c>
      <c r="X35" s="38">
        <v>8.6644148781362812E-3</v>
      </c>
      <c r="Y35" s="38">
        <v>8.4715118817631462E-3</v>
      </c>
      <c r="Z35" s="38">
        <v>8.2804201789473397E-3</v>
      </c>
      <c r="AA35" s="38">
        <v>8.0920183075360204E-3</v>
      </c>
      <c r="AB35" s="38">
        <v>7.9073892275637256E-3</v>
      </c>
      <c r="AC35" s="38">
        <v>7.7278124320618088E-3</v>
      </c>
      <c r="AD35" s="38">
        <v>7.5538087074933794E-3</v>
      </c>
      <c r="AE35" s="38">
        <v>7.3856470588235298E-3</v>
      </c>
      <c r="AF35" s="38">
        <v>7.2221888737510186E-3</v>
      </c>
    </row>
    <row r="36" spans="1:32">
      <c r="E36" s="25"/>
      <c r="F36" s="39"/>
      <c r="G36" s="39"/>
      <c r="H36" s="40"/>
      <c r="K36" s="1" t="s">
        <v>7</v>
      </c>
      <c r="L36" s="38">
        <v>1.0899599568792264E-2</v>
      </c>
      <c r="M36" s="38">
        <v>1.075296544610624E-2</v>
      </c>
      <c r="N36" s="38">
        <v>1.0593305774717782E-2</v>
      </c>
      <c r="O36" s="38">
        <v>1.0422273779383307E-2</v>
      </c>
      <c r="P36" s="38">
        <v>1.0240354702374747E-2</v>
      </c>
      <c r="Q36" s="38">
        <v>1.0054913640654708E-2</v>
      </c>
      <c r="R36" s="38">
        <v>9.8668838186738612E-3</v>
      </c>
      <c r="S36" s="38">
        <v>9.6701078123688326E-3</v>
      </c>
      <c r="T36" s="38">
        <v>9.4656878819881062E-3</v>
      </c>
      <c r="U36" s="38">
        <v>9.2564526975264551E-3</v>
      </c>
      <c r="V36" s="38">
        <v>9.0519320258602015E-3</v>
      </c>
      <c r="W36" s="38">
        <v>8.857703823762185E-3</v>
      </c>
      <c r="X36" s="38">
        <v>8.6644148781362812E-3</v>
      </c>
      <c r="Y36" s="38">
        <v>8.4715118817631462E-3</v>
      </c>
      <c r="Z36" s="38">
        <v>8.2804201789473397E-3</v>
      </c>
      <c r="AA36" s="38">
        <v>8.0920183075360204E-3</v>
      </c>
      <c r="AB36" s="38">
        <v>7.9073892275637256E-3</v>
      </c>
      <c r="AC36" s="38">
        <v>7.7278124320618088E-3</v>
      </c>
      <c r="AD36" s="38">
        <v>7.5538087074933794E-3</v>
      </c>
      <c r="AE36" s="38">
        <v>7.3856470588235298E-3</v>
      </c>
      <c r="AF36" s="38">
        <v>7.2221888737510186E-3</v>
      </c>
    </row>
    <row r="37" spans="1:32" s="41" customFormat="1">
      <c r="B37" s="42"/>
      <c r="C37" s="42"/>
      <c r="D37" s="42"/>
      <c r="E37" s="32"/>
      <c r="F37" s="39"/>
      <c r="G37" s="39"/>
      <c r="H37" s="40"/>
      <c r="K37" s="41" t="s">
        <v>8</v>
      </c>
      <c r="L37" s="43">
        <v>8.2777733955118008E-3</v>
      </c>
      <c r="M37" s="43">
        <v>8.1788714336757697E-3</v>
      </c>
      <c r="N37" s="43">
        <v>8.060980856907745E-3</v>
      </c>
      <c r="O37" s="43">
        <v>7.9272982960861289E-3</v>
      </c>
      <c r="P37" s="43">
        <v>7.781168631503175E-3</v>
      </c>
      <c r="Q37" s="43">
        <v>7.626926454960924E-3</v>
      </c>
      <c r="R37" s="43">
        <v>7.4673274606484276E-3</v>
      </c>
      <c r="S37" s="43">
        <v>7.305851617228863E-3</v>
      </c>
      <c r="T37" s="43">
        <v>7.1444629996955389E-3</v>
      </c>
      <c r="U37" s="43">
        <v>6.985601292454304E-3</v>
      </c>
      <c r="V37" s="43">
        <v>6.8269845576215986E-3</v>
      </c>
      <c r="W37" s="43">
        <v>6.6666793047501409E-3</v>
      </c>
      <c r="X37" s="43">
        <v>6.5071183376556293E-3</v>
      </c>
      <c r="Y37" s="43">
        <v>6.3514540748414745E-3</v>
      </c>
      <c r="Z37" s="43">
        <v>6.1995516201248779E-3</v>
      </c>
      <c r="AA37" s="43">
        <v>6.0486430740991108E-3</v>
      </c>
      <c r="AB37" s="43">
        <v>5.9005060650139263E-3</v>
      </c>
      <c r="AC37" s="43">
        <v>5.7581699056589745E-3</v>
      </c>
      <c r="AD37" s="43">
        <v>5.6206889486928322E-3</v>
      </c>
      <c r="AE37" s="43">
        <v>5.488437969200584E-3</v>
      </c>
      <c r="AF37" s="43">
        <v>5.3584509224168528E-3</v>
      </c>
    </row>
    <row r="38" spans="1:32" s="15" customFormat="1">
      <c r="A38" s="1"/>
      <c r="B38" s="22"/>
      <c r="C38" s="22"/>
      <c r="D38" s="22"/>
      <c r="E38" s="25"/>
      <c r="F38" s="39"/>
      <c r="G38" s="39"/>
      <c r="H38" s="40"/>
    </row>
    <row r="39" spans="1:32" s="15" customFormat="1" ht="15">
      <c r="A39" s="1"/>
      <c r="B39" s="22"/>
      <c r="C39" s="22"/>
      <c r="D39" s="22"/>
      <c r="E39" s="25"/>
      <c r="F39" s="39"/>
      <c r="G39" s="39"/>
      <c r="H39" s="40"/>
      <c r="I39" s="14" t="s">
        <v>51</v>
      </c>
    </row>
    <row r="40" spans="1:32">
      <c r="E40" s="31"/>
      <c r="F40" s="31"/>
      <c r="G40" s="31"/>
      <c r="H40" s="36"/>
      <c r="I40" s="1" t="s">
        <v>49</v>
      </c>
      <c r="K40" s="1" t="s">
        <v>3</v>
      </c>
      <c r="L40" s="4">
        <v>43590368</v>
      </c>
      <c r="M40" s="4">
        <v>44044811</v>
      </c>
      <c r="N40" s="4">
        <v>44494502</v>
      </c>
      <c r="O40" s="4">
        <v>44938712</v>
      </c>
      <c r="P40" s="4">
        <v>45376763</v>
      </c>
      <c r="Q40" s="4">
        <v>45808747</v>
      </c>
      <c r="R40" s="4">
        <v>46234830</v>
      </c>
      <c r="S40" s="4">
        <v>46654581</v>
      </c>
      <c r="T40" s="4">
        <v>47067641</v>
      </c>
      <c r="U40" s="4">
        <v>47473760</v>
      </c>
      <c r="V40" s="4">
        <v>47873268</v>
      </c>
      <c r="W40" s="4">
        <v>48266524</v>
      </c>
      <c r="X40" s="4">
        <v>48653385</v>
      </c>
      <c r="Y40" s="4">
        <v>49033678</v>
      </c>
      <c r="Z40" s="4">
        <v>49407265</v>
      </c>
      <c r="AA40" s="4">
        <v>49774276</v>
      </c>
      <c r="AB40" s="4">
        <v>50134861</v>
      </c>
      <c r="AC40" s="4">
        <v>50488930</v>
      </c>
      <c r="AD40" s="4">
        <v>50836373</v>
      </c>
      <c r="AE40" s="4">
        <v>51177087</v>
      </c>
      <c r="AF40" s="4">
        <v>51511042</v>
      </c>
    </row>
    <row r="41" spans="1:32" s="15" customFormat="1">
      <c r="A41" s="1"/>
      <c r="B41" s="22"/>
      <c r="C41" s="22"/>
      <c r="D41" s="22"/>
      <c r="E41" s="25"/>
      <c r="F41" s="39"/>
      <c r="G41" s="39"/>
      <c r="H41" s="40"/>
    </row>
    <row r="42" spans="1:32" s="15" customFormat="1" ht="15">
      <c r="A42" s="44" t="s">
        <v>52</v>
      </c>
      <c r="B42" s="22"/>
      <c r="C42" s="22"/>
      <c r="D42" s="22"/>
      <c r="E42" s="25"/>
      <c r="F42" s="39"/>
      <c r="G42" s="39"/>
      <c r="H42" s="40"/>
    </row>
    <row r="43" spans="1:32" s="15" customFormat="1">
      <c r="B43" s="22"/>
      <c r="C43" s="22"/>
      <c r="D43" s="22"/>
      <c r="E43" s="25"/>
      <c r="F43" s="39"/>
      <c r="G43" s="39"/>
      <c r="H43" s="40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</row>
    <row r="44" spans="1:32" s="15" customFormat="1">
      <c r="A44" s="1" t="s">
        <v>3</v>
      </c>
      <c r="B44" s="22"/>
      <c r="C44" s="22"/>
      <c r="D44" s="22"/>
      <c r="E44" s="25"/>
      <c r="F44" s="39"/>
      <c r="G44" s="39"/>
      <c r="H44" s="40"/>
      <c r="L44" s="45">
        <f t="shared" ref="L44:AF44" si="11">L7/L40*100000</f>
        <v>1126.5062683326089</v>
      </c>
      <c r="M44" s="76">
        <f t="shared" si="11"/>
        <v>1157.7212572429869</v>
      </c>
      <c r="N44" s="76">
        <f t="shared" si="11"/>
        <v>1190.5653837070697</v>
      </c>
      <c r="O44" s="76">
        <f t="shared" si="11"/>
        <v>1225.1802067757822</v>
      </c>
      <c r="P44" s="76">
        <f t="shared" si="11"/>
        <v>1261.723015801944</v>
      </c>
      <c r="Q44" s="76">
        <f t="shared" si="11"/>
        <v>1300.3489238032998</v>
      </c>
      <c r="R44" s="45">
        <f t="shared" si="11"/>
        <v>1341.2317375702705</v>
      </c>
      <c r="S44" s="45">
        <f t="shared" si="11"/>
        <v>1384.5868750691004</v>
      </c>
      <c r="T44" s="45">
        <f t="shared" si="11"/>
        <v>1430.6569440190804</v>
      </c>
      <c r="U44" s="45">
        <f t="shared" si="11"/>
        <v>1479.7150508738914</v>
      </c>
      <c r="V44" s="45">
        <f t="shared" si="11"/>
        <v>1532.0547925450455</v>
      </c>
      <c r="W44" s="45">
        <f t="shared" si="11"/>
        <v>1588.0121837184454</v>
      </c>
      <c r="X44" s="45">
        <f t="shared" si="11"/>
        <v>1647.9906028156581</v>
      </c>
      <c r="Y44" s="45">
        <f t="shared" si="11"/>
        <v>1712.4552494540364</v>
      </c>
      <c r="Z44" s="45">
        <f t="shared" si="11"/>
        <v>1781.9411543583917</v>
      </c>
      <c r="AA44" s="45">
        <f t="shared" si="11"/>
        <v>1857.0562666567148</v>
      </c>
      <c r="AB44" s="45">
        <f t="shared" si="11"/>
        <v>1938.5032947026325</v>
      </c>
      <c r="AC44" s="45">
        <f t="shared" si="11"/>
        <v>2027.1062036556862</v>
      </c>
      <c r="AD44" s="45">
        <f t="shared" si="11"/>
        <v>2123.8219916368434</v>
      </c>
      <c r="AE44" s="45">
        <f t="shared" si="11"/>
        <v>2229.7624269248013</v>
      </c>
      <c r="AF44" s="45">
        <f t="shared" si="11"/>
        <v>2346.2177675798243</v>
      </c>
    </row>
    <row r="45" spans="1:32" s="15" customFormat="1">
      <c r="A45" s="1"/>
      <c r="B45" s="22"/>
      <c r="C45" s="22"/>
      <c r="D45" s="22"/>
      <c r="E45" s="25"/>
      <c r="F45" s="39"/>
      <c r="G45" s="39"/>
      <c r="H45" s="40"/>
      <c r="L45" s="45"/>
      <c r="M45" s="76"/>
      <c r="N45" s="76"/>
      <c r="O45" s="76"/>
      <c r="P45" s="76"/>
      <c r="Q45" s="76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5"/>
      <c r="AC45" s="45"/>
      <c r="AD45" s="45"/>
      <c r="AE45" s="45"/>
      <c r="AF45" s="45"/>
    </row>
    <row r="46" spans="1:32" s="15" customFormat="1">
      <c r="A46" s="31" t="s">
        <v>41</v>
      </c>
      <c r="B46" s="22"/>
      <c r="C46" s="22"/>
      <c r="D46" s="22"/>
      <c r="E46" s="25"/>
      <c r="F46" s="39"/>
      <c r="G46" s="39"/>
      <c r="H46" s="40"/>
      <c r="L46" s="45">
        <f>L12/L26*100000</f>
        <v>2407.4311998881749</v>
      </c>
      <c r="M46" s="76">
        <f t="shared" ref="M46:AF46" si="12">M12/M26*100000</f>
        <v>2322.3099482495154</v>
      </c>
      <c r="N46" s="76">
        <f t="shared" si="12"/>
        <v>2240.4159328303035</v>
      </c>
      <c r="O46" s="76">
        <f t="shared" si="12"/>
        <v>2161.6455834853068</v>
      </c>
      <c r="P46" s="76">
        <f t="shared" si="12"/>
        <v>2085.8984420734746</v>
      </c>
      <c r="Q46" s="76">
        <f t="shared" si="12"/>
        <v>2013.0875260896914</v>
      </c>
      <c r="R46" s="45">
        <f t="shared" si="12"/>
        <v>1943.120355622435</v>
      </c>
      <c r="S46" s="45">
        <f t="shared" si="12"/>
        <v>1875.8868862331549</v>
      </c>
      <c r="T46" s="45">
        <f t="shared" si="12"/>
        <v>1811.2782620004659</v>
      </c>
      <c r="U46" s="45">
        <f t="shared" si="12"/>
        <v>1749.1877665933134</v>
      </c>
      <c r="V46" s="45">
        <f t="shared" si="12"/>
        <v>1689.5208951016257</v>
      </c>
      <c r="W46" s="45">
        <f t="shared" si="12"/>
        <v>1632.1864554270742</v>
      </c>
      <c r="X46" s="45">
        <f t="shared" si="12"/>
        <v>1577.0821906119395</v>
      </c>
      <c r="Y46" s="45">
        <f t="shared" si="12"/>
        <v>1524.1054787897406</v>
      </c>
      <c r="Z46" s="45">
        <f t="shared" si="12"/>
        <v>1473.1563312578221</v>
      </c>
      <c r="AA46" s="45">
        <f t="shared" si="12"/>
        <v>1424.1481436729332</v>
      </c>
      <c r="AB46" s="45">
        <f t="shared" si="12"/>
        <v>1376.9993632243074</v>
      </c>
      <c r="AC46" s="45">
        <f t="shared" si="12"/>
        <v>1331.6192711662511</v>
      </c>
      <c r="AD46" s="45">
        <f t="shared" si="12"/>
        <v>1287.9228322666888</v>
      </c>
      <c r="AE46" s="45">
        <f t="shared" si="12"/>
        <v>1245.8310859246278</v>
      </c>
      <c r="AF46" s="45">
        <f t="shared" si="12"/>
        <v>1205.281251925154</v>
      </c>
    </row>
    <row r="47" spans="1:32" s="15" customFormat="1">
      <c r="A47" s="31" t="s">
        <v>5</v>
      </c>
      <c r="B47" s="22"/>
      <c r="C47" s="22"/>
      <c r="D47" s="22"/>
      <c r="E47" s="25"/>
      <c r="F47" s="39"/>
      <c r="G47" s="39"/>
      <c r="H47" s="40"/>
      <c r="L47" s="45">
        <f>L14/L27*100000</f>
        <v>945.35235599202178</v>
      </c>
      <c r="M47" s="76">
        <f t="shared" ref="M47:AF48" si="13">M14/M27*100000</f>
        <v>1005.5923533820725</v>
      </c>
      <c r="N47" s="76">
        <f t="shared" si="13"/>
        <v>1069.9442344541517</v>
      </c>
      <c r="O47" s="76">
        <f t="shared" si="13"/>
        <v>1138.7068093216965</v>
      </c>
      <c r="P47" s="76">
        <f t="shared" si="13"/>
        <v>1212.1999257650734</v>
      </c>
      <c r="Q47" s="76">
        <f t="shared" si="13"/>
        <v>1290.7440916001115</v>
      </c>
      <c r="R47" s="45">
        <f t="shared" si="13"/>
        <v>1374.6796469766095</v>
      </c>
      <c r="S47" s="45">
        <f t="shared" si="13"/>
        <v>1464.3930136702402</v>
      </c>
      <c r="T47" s="45">
        <f t="shared" si="13"/>
        <v>1560.2975364153306</v>
      </c>
      <c r="U47" s="45">
        <f t="shared" si="13"/>
        <v>1662.8345479794166</v>
      </c>
      <c r="V47" s="45">
        <f t="shared" si="13"/>
        <v>1772.4528517585193</v>
      </c>
      <c r="W47" s="45">
        <f t="shared" si="13"/>
        <v>1889.6302334292559</v>
      </c>
      <c r="X47" s="45">
        <f t="shared" si="13"/>
        <v>2014.9026404366582</v>
      </c>
      <c r="Y47" s="45">
        <f t="shared" si="13"/>
        <v>2148.8468392222658</v>
      </c>
      <c r="Z47" s="45">
        <f t="shared" si="13"/>
        <v>2292.0821785030489</v>
      </c>
      <c r="AA47" s="45">
        <f t="shared" si="13"/>
        <v>2445.2567338687945</v>
      </c>
      <c r="AB47" s="45">
        <f t="shared" si="13"/>
        <v>2609.0639322547318</v>
      </c>
      <c r="AC47" s="45">
        <f t="shared" si="13"/>
        <v>2784.2647976016583</v>
      </c>
      <c r="AD47" s="45">
        <f t="shared" si="13"/>
        <v>2971.6795348690325</v>
      </c>
      <c r="AE47" s="45">
        <f t="shared" si="13"/>
        <v>3172.1920763877415</v>
      </c>
      <c r="AF47" s="45">
        <f t="shared" si="13"/>
        <v>3386.7469449219388</v>
      </c>
    </row>
    <row r="48" spans="1:32" s="15" customFormat="1">
      <c r="A48" s="31" t="s">
        <v>0</v>
      </c>
      <c r="B48" s="22"/>
      <c r="C48" s="22"/>
      <c r="D48" s="22"/>
      <c r="E48" s="25"/>
      <c r="F48" s="39"/>
      <c r="G48" s="39"/>
      <c r="H48" s="40"/>
      <c r="L48" s="45">
        <f>L15/L28*100000</f>
        <v>1851.0264320714468</v>
      </c>
      <c r="M48" s="76">
        <f t="shared" si="13"/>
        <v>2163.6409932581932</v>
      </c>
      <c r="N48" s="76">
        <f t="shared" si="13"/>
        <v>2529.6981964468264</v>
      </c>
      <c r="O48" s="76">
        <f t="shared" si="13"/>
        <v>2958.4471498267676</v>
      </c>
      <c r="P48" s="76">
        <f t="shared" si="13"/>
        <v>3460.7520128738611</v>
      </c>
      <c r="Q48" s="76">
        <f t="shared" si="13"/>
        <v>4049.306981120259</v>
      </c>
      <c r="R48" s="45">
        <f t="shared" si="13"/>
        <v>4738.9965069399386</v>
      </c>
      <c r="S48" s="45">
        <f t="shared" si="13"/>
        <v>5547.3665514964687</v>
      </c>
      <c r="T48" s="45">
        <f t="shared" si="13"/>
        <v>6495.0270997001571</v>
      </c>
      <c r="U48" s="45">
        <f t="shared" si="13"/>
        <v>7606.1855060363487</v>
      </c>
      <c r="V48" s="45">
        <f t="shared" si="13"/>
        <v>8909.1627997446449</v>
      </c>
      <c r="W48" s="45">
        <f t="shared" si="13"/>
        <v>10437.184526723322</v>
      </c>
      <c r="X48" s="45">
        <f t="shared" si="13"/>
        <v>12229.393751112042</v>
      </c>
      <c r="Y48" s="45">
        <f t="shared" si="13"/>
        <v>14331.797181728789</v>
      </c>
      <c r="Z48" s="45">
        <f t="shared" si="13"/>
        <v>16798.469124732128</v>
      </c>
      <c r="AA48" s="45">
        <f t="shared" si="13"/>
        <v>19692.838260607263</v>
      </c>
      <c r="AB48" s="45">
        <f t="shared" si="13"/>
        <v>23089.413476164365</v>
      </c>
      <c r="AC48" s="45">
        <f t="shared" si="13"/>
        <v>27075.908996082242</v>
      </c>
      <c r="AD48" s="45">
        <f t="shared" si="13"/>
        <v>31755.489530819676</v>
      </c>
      <c r="AE48" s="45">
        <f t="shared" si="13"/>
        <v>37249.516848531959</v>
      </c>
      <c r="AF48" s="45">
        <f t="shared" si="13"/>
        <v>43700.685063883684</v>
      </c>
    </row>
    <row r="49" spans="1:32" s="15" customFormat="1">
      <c r="A49" s="31" t="s">
        <v>38</v>
      </c>
      <c r="B49" s="22"/>
      <c r="C49" s="22"/>
      <c r="D49" s="22"/>
      <c r="E49" s="25"/>
      <c r="F49" s="39"/>
      <c r="G49" s="39"/>
      <c r="H49" s="40"/>
      <c r="L49" s="45">
        <f>L17/L29*100000</f>
        <v>3799.2626846227272</v>
      </c>
      <c r="M49" s="76">
        <f t="shared" ref="M49:AF49" si="14">M17/M29*100000</f>
        <v>3990.9012316291187</v>
      </c>
      <c r="N49" s="76">
        <f t="shared" si="14"/>
        <v>4192.868525666413</v>
      </c>
      <c r="O49" s="76">
        <f t="shared" si="14"/>
        <v>4405.8024006169999</v>
      </c>
      <c r="P49" s="76">
        <f t="shared" si="14"/>
        <v>4630.3837404391106</v>
      </c>
      <c r="Q49" s="76">
        <f t="shared" si="14"/>
        <v>4867.3063370770105</v>
      </c>
      <c r="R49" s="45">
        <f t="shared" si="14"/>
        <v>5117.304166724166</v>
      </c>
      <c r="S49" s="45">
        <f t="shared" si="14"/>
        <v>5381.1910948294735</v>
      </c>
      <c r="T49" s="45">
        <f t="shared" si="14"/>
        <v>5659.8319313745469</v>
      </c>
      <c r="U49" s="45">
        <f t="shared" si="14"/>
        <v>5954.135066070362</v>
      </c>
      <c r="V49" s="45">
        <f t="shared" si="14"/>
        <v>6265.0111137865697</v>
      </c>
      <c r="W49" s="45">
        <f t="shared" si="14"/>
        <v>6593.387690043086</v>
      </c>
      <c r="X49" s="45">
        <f t="shared" si="14"/>
        <v>6940.3056220804283</v>
      </c>
      <c r="Y49" s="45">
        <f t="shared" si="14"/>
        <v>7306.8744111646447</v>
      </c>
      <c r="Z49" s="45">
        <f t="shared" si="14"/>
        <v>7694.2623634316242</v>
      </c>
      <c r="AA49" s="45">
        <f t="shared" si="14"/>
        <v>8103.7026449210834</v>
      </c>
      <c r="AB49" s="45">
        <f t="shared" si="14"/>
        <v>8536.4941984323941</v>
      </c>
      <c r="AC49" s="45">
        <f t="shared" si="14"/>
        <v>8994.0021388449331</v>
      </c>
      <c r="AD49" s="45">
        <f t="shared" si="14"/>
        <v>9477.6664270417623</v>
      </c>
      <c r="AE49" s="45">
        <f t="shared" si="14"/>
        <v>9989.0075726084415</v>
      </c>
      <c r="AF49" s="45">
        <f t="shared" si="14"/>
        <v>10529.645246274215</v>
      </c>
    </row>
    <row r="50" spans="1:32" s="15" customFormat="1">
      <c r="A50" s="31" t="s">
        <v>1</v>
      </c>
      <c r="B50" s="22"/>
      <c r="C50" s="22"/>
      <c r="D50" s="22"/>
      <c r="E50" s="25"/>
      <c r="F50" s="39"/>
      <c r="G50" s="39"/>
      <c r="H50" s="40"/>
      <c r="L50" s="45">
        <f>L19/L30*100000</f>
        <v>3519.3570421056675</v>
      </c>
      <c r="M50" s="76">
        <f t="shared" ref="M50:AF50" si="15">M19/M30*100000</f>
        <v>3770.5368640360034</v>
      </c>
      <c r="N50" s="76">
        <f t="shared" si="15"/>
        <v>4040.2818335307929</v>
      </c>
      <c r="O50" s="76">
        <f t="shared" si="15"/>
        <v>4330.0572280642855</v>
      </c>
      <c r="P50" s="76">
        <f t="shared" si="15"/>
        <v>4641.4514306725514</v>
      </c>
      <c r="Q50" s="76">
        <f t="shared" si="15"/>
        <v>4976.1528426154227</v>
      </c>
      <c r="R50" s="45">
        <f t="shared" si="15"/>
        <v>5335.9833673225585</v>
      </c>
      <c r="S50" s="45">
        <f t="shared" si="15"/>
        <v>5722.9487285873756</v>
      </c>
      <c r="T50" s="45">
        <f t="shared" si="15"/>
        <v>6139.2197661158871</v>
      </c>
      <c r="U50" s="45">
        <f t="shared" si="15"/>
        <v>6587.1345131741537</v>
      </c>
      <c r="V50" s="45">
        <f t="shared" si="15"/>
        <v>7069.1614507178301</v>
      </c>
      <c r="W50" s="45">
        <f t="shared" si="15"/>
        <v>7587.9222552988695</v>
      </c>
      <c r="X50" s="45">
        <f t="shared" si="15"/>
        <v>8146.3123837356143</v>
      </c>
      <c r="Y50" s="45">
        <f t="shared" si="15"/>
        <v>8747.4669863407617</v>
      </c>
      <c r="Z50" s="45">
        <f t="shared" si="15"/>
        <v>9394.7637874894881</v>
      </c>
      <c r="AA50" s="45">
        <f t="shared" si="15"/>
        <v>10091.845094066155</v>
      </c>
      <c r="AB50" s="45">
        <f t="shared" si="15"/>
        <v>10842.634875850017</v>
      </c>
      <c r="AC50" s="45">
        <f t="shared" si="15"/>
        <v>11651.356079943476</v>
      </c>
      <c r="AD50" s="45">
        <f t="shared" si="15"/>
        <v>12522.559754052592</v>
      </c>
      <c r="AE50" s="45">
        <f t="shared" si="15"/>
        <v>13461.152381750166</v>
      </c>
      <c r="AF50" s="45">
        <f t="shared" si="15"/>
        <v>14472.442829228326</v>
      </c>
    </row>
    <row r="51" spans="1:32" s="15" customFormat="1">
      <c r="A51" s="31" t="s">
        <v>39</v>
      </c>
      <c r="B51" s="22"/>
      <c r="C51" s="22"/>
      <c r="D51" s="22"/>
      <c r="E51" s="25"/>
      <c r="F51" s="39"/>
      <c r="G51" s="39"/>
      <c r="H51" s="40"/>
      <c r="L51" s="45">
        <f>L21/L31*100000</f>
        <v>1472.8995941583839</v>
      </c>
      <c r="M51" s="76">
        <f t="shared" ref="M51:AF51" si="16">M21/M31*100000</f>
        <v>1476.4779272529547</v>
      </c>
      <c r="N51" s="76">
        <f t="shared" si="16"/>
        <v>1480.2380441543869</v>
      </c>
      <c r="O51" s="76">
        <f t="shared" si="16"/>
        <v>1484.204562529402</v>
      </c>
      <c r="P51" s="76">
        <f t="shared" si="16"/>
        <v>1488.3974981894578</v>
      </c>
      <c r="Q51" s="76">
        <f t="shared" si="16"/>
        <v>1492.8307586828812</v>
      </c>
      <c r="R51" s="45">
        <f t="shared" si="16"/>
        <v>1497.5144165900965</v>
      </c>
      <c r="S51" s="45">
        <f t="shared" si="16"/>
        <v>1502.4535809037136</v>
      </c>
      <c r="T51" s="45">
        <f t="shared" si="16"/>
        <v>1507.6505886690575</v>
      </c>
      <c r="U51" s="45">
        <f t="shared" si="16"/>
        <v>1513.104242116462</v>
      </c>
      <c r="V51" s="45">
        <f t="shared" si="16"/>
        <v>1518.8168617156025</v>
      </c>
      <c r="W51" s="45">
        <f t="shared" si="16"/>
        <v>1524.7938239499454</v>
      </c>
      <c r="X51" s="45">
        <f t="shared" si="16"/>
        <v>1531.036983074448</v>
      </c>
      <c r="Y51" s="45">
        <f t="shared" si="16"/>
        <v>1537.5434975933583</v>
      </c>
      <c r="Z51" s="45">
        <f t="shared" si="16"/>
        <v>1544.3107671770051</v>
      </c>
      <c r="AA51" s="45">
        <f t="shared" si="16"/>
        <v>1551.340489993524</v>
      </c>
      <c r="AB51" s="45">
        <f t="shared" si="16"/>
        <v>1558.6317150599259</v>
      </c>
      <c r="AC51" s="45">
        <f t="shared" si="16"/>
        <v>1566.178824761397</v>
      </c>
      <c r="AD51" s="45">
        <f t="shared" si="16"/>
        <v>1573.9776316719501</v>
      </c>
      <c r="AE51" s="45">
        <f t="shared" si="16"/>
        <v>1582.0233275621422</v>
      </c>
      <c r="AF51" s="45">
        <f t="shared" si="16"/>
        <v>1590.3157426750799</v>
      </c>
    </row>
    <row r="52" spans="1:32" s="15" customFormat="1">
      <c r="A52" s="1"/>
      <c r="B52" s="22"/>
      <c r="C52" s="22"/>
      <c r="D52" s="22"/>
      <c r="E52" s="25"/>
      <c r="F52" s="39"/>
      <c r="G52" s="39"/>
      <c r="H52" s="40"/>
    </row>
    <row r="53" spans="1:32" s="15" customFormat="1" ht="15" thickBot="1">
      <c r="A53" s="1"/>
      <c r="B53" s="22"/>
      <c r="C53" s="22"/>
      <c r="D53" s="22"/>
      <c r="E53" s="25"/>
      <c r="F53" s="39"/>
      <c r="G53" s="39"/>
      <c r="H53" s="40"/>
    </row>
    <row r="54" spans="1:32" s="15" customFormat="1">
      <c r="A54" s="1"/>
      <c r="B54" s="22"/>
      <c r="C54" s="22"/>
      <c r="D54" s="22"/>
      <c r="E54" s="25"/>
      <c r="F54" s="39"/>
      <c r="G54" s="39"/>
      <c r="H54" s="40"/>
      <c r="M54" s="83" t="s">
        <v>53</v>
      </c>
      <c r="N54" s="89">
        <v>0.2</v>
      </c>
      <c r="O54" s="90">
        <v>0.2</v>
      </c>
      <c r="P54" s="90">
        <v>0.2</v>
      </c>
      <c r="Q54" s="91">
        <v>0.2</v>
      </c>
      <c r="R54" s="93" t="s">
        <v>74</v>
      </c>
    </row>
    <row r="55" spans="1:32" s="15" customFormat="1">
      <c r="A55" s="1"/>
      <c r="B55" s="22"/>
      <c r="C55" s="22"/>
      <c r="D55" s="22"/>
      <c r="E55" s="25"/>
      <c r="F55" s="39"/>
      <c r="G55" s="39"/>
      <c r="M55" s="84">
        <f>M12</f>
        <v>5567.3671266325573</v>
      </c>
      <c r="N55" s="82">
        <f t="shared" ref="N55:N60" si="17">M55-(M55*0.25)*$N$54</f>
        <v>5288.9987703009292</v>
      </c>
      <c r="O55" s="82">
        <f>N55-(N55*0.25)*$O$54</f>
        <v>5024.5488317858826</v>
      </c>
      <c r="P55" s="82">
        <f>O55-(O55*0.25)*$P$54</f>
        <v>4773.3213901965883</v>
      </c>
      <c r="Q55" s="85">
        <f>P55-(P55*0.25)*$Q$54</f>
        <v>4534.6553206867593</v>
      </c>
      <c r="R55" s="94">
        <f>1-Q55/M55</f>
        <v>0.18549375000000001</v>
      </c>
    </row>
    <row r="56" spans="1:32" s="15" customFormat="1">
      <c r="A56" s="1"/>
      <c r="B56" s="22"/>
      <c r="C56" s="22"/>
      <c r="D56" s="22"/>
      <c r="E56" s="25"/>
      <c r="F56" s="39"/>
      <c r="G56" s="39"/>
      <c r="M56" s="84">
        <f>M14</f>
        <v>3323.7044149325261</v>
      </c>
      <c r="N56" s="82">
        <f t="shared" si="17"/>
        <v>3157.5191941858998</v>
      </c>
      <c r="O56" s="82">
        <f t="shared" ref="O56:O60" si="18">N56-(N56*0.25)*$O$54</f>
        <v>2999.6432344766049</v>
      </c>
      <c r="P56" s="82">
        <f t="shared" ref="P56:P60" si="19">O56-(O56*0.25)*$P$54</f>
        <v>2849.6610727527745</v>
      </c>
      <c r="Q56" s="85">
        <f t="shared" ref="Q56:Q60" si="20">P56-(P56*0.25)*$Q$54</f>
        <v>2707.1780191151356</v>
      </c>
      <c r="R56" s="94">
        <f t="shared" ref="R56:R60" si="21">1-Q56/M56</f>
        <v>0.18549375000000012</v>
      </c>
    </row>
    <row r="57" spans="1:32" s="15" customFormat="1">
      <c r="A57" s="1"/>
      <c r="B57" s="22"/>
      <c r="C57" s="22"/>
      <c r="D57" s="22"/>
      <c r="E57" s="25"/>
      <c r="F57" s="39"/>
      <c r="G57" s="39"/>
      <c r="M57" s="84">
        <f>M15</f>
        <v>7622.0863904655071</v>
      </c>
      <c r="N57" s="82">
        <f t="shared" si="17"/>
        <v>7240.982070942232</v>
      </c>
      <c r="O57" s="82">
        <f t="shared" si="18"/>
        <v>6878.9329673951206</v>
      </c>
      <c r="P57" s="82">
        <f t="shared" si="19"/>
        <v>6534.9863190253645</v>
      </c>
      <c r="Q57" s="85">
        <f t="shared" si="20"/>
        <v>6208.2370030740967</v>
      </c>
      <c r="R57" s="94">
        <f t="shared" si="21"/>
        <v>0.1854937499999999</v>
      </c>
    </row>
    <row r="58" spans="1:32" s="15" customFormat="1">
      <c r="A58" s="1"/>
      <c r="B58" s="22"/>
      <c r="C58" s="22"/>
      <c r="D58" s="22"/>
      <c r="E58" s="25"/>
      <c r="F58" s="39"/>
      <c r="G58" s="39"/>
      <c r="M58" s="84">
        <f>M17</f>
        <v>57343.812548653914</v>
      </c>
      <c r="N58" s="82">
        <f t="shared" si="17"/>
        <v>54476.621921221216</v>
      </c>
      <c r="O58" s="82">
        <f t="shared" si="18"/>
        <v>51752.790825160155</v>
      </c>
      <c r="P58" s="82">
        <f t="shared" si="19"/>
        <v>49165.151283902145</v>
      </c>
      <c r="Q58" s="85">
        <f t="shared" si="20"/>
        <v>46706.893719707041</v>
      </c>
      <c r="R58" s="94">
        <f t="shared" si="21"/>
        <v>0.18549375000000001</v>
      </c>
    </row>
    <row r="59" spans="1:32" s="15" customFormat="1">
      <c r="A59" s="1"/>
      <c r="B59" s="22"/>
      <c r="C59" s="22"/>
      <c r="D59" s="22"/>
      <c r="E59" s="25"/>
      <c r="F59" s="39"/>
      <c r="G59" s="39"/>
      <c r="M59" s="84">
        <f>M19</f>
        <v>8535.7461883940996</v>
      </c>
      <c r="N59" s="82">
        <f t="shared" si="17"/>
        <v>8108.9588789743948</v>
      </c>
      <c r="O59" s="82">
        <f t="shared" si="18"/>
        <v>7703.5109350256753</v>
      </c>
      <c r="P59" s="82">
        <f t="shared" si="19"/>
        <v>7318.3353882743913</v>
      </c>
      <c r="Q59" s="85">
        <f t="shared" si="20"/>
        <v>6952.4186188606718</v>
      </c>
      <c r="R59" s="94">
        <f t="shared" si="21"/>
        <v>0.18549375000000001</v>
      </c>
    </row>
    <row r="60" spans="1:32" s="15" customFormat="1" ht="15" thickBot="1">
      <c r="A60" s="1"/>
      <c r="B60" s="22"/>
      <c r="C60" s="22"/>
      <c r="D60" s="22"/>
      <c r="E60" s="25"/>
      <c r="F60" s="39"/>
      <c r="G60" s="39"/>
      <c r="M60" s="86">
        <f>M21</f>
        <v>8228.1513847899278</v>
      </c>
      <c r="N60" s="87">
        <f t="shared" si="17"/>
        <v>7816.7438155504315</v>
      </c>
      <c r="O60" s="87">
        <f t="shared" si="18"/>
        <v>7425.9066247729097</v>
      </c>
      <c r="P60" s="87">
        <f t="shared" si="19"/>
        <v>7054.6112935342644</v>
      </c>
      <c r="Q60" s="88">
        <f t="shared" si="20"/>
        <v>6701.8807288575508</v>
      </c>
      <c r="R60" s="94">
        <f t="shared" si="21"/>
        <v>0.18549375000000001</v>
      </c>
    </row>
    <row r="61" spans="1:32" s="15" customFormat="1" ht="15">
      <c r="A61" s="14" t="s">
        <v>54</v>
      </c>
      <c r="B61" s="22"/>
      <c r="C61" s="22"/>
      <c r="D61" s="22"/>
      <c r="E61" s="25"/>
      <c r="F61" s="39"/>
      <c r="G61" s="39"/>
      <c r="H61" s="40"/>
      <c r="N61" s="46"/>
    </row>
    <row r="62" spans="1:32" s="15" customFormat="1">
      <c r="A62" s="1"/>
      <c r="B62" s="22"/>
      <c r="C62" s="22"/>
      <c r="D62" s="22"/>
      <c r="E62" s="25"/>
      <c r="F62" s="39"/>
      <c r="G62" s="39"/>
      <c r="H62" s="40"/>
    </row>
    <row r="63" spans="1:32" s="15" customFormat="1">
      <c r="A63" s="31" t="s">
        <v>41</v>
      </c>
      <c r="B63" s="22"/>
      <c r="C63" s="22"/>
      <c r="D63" s="22"/>
      <c r="E63" s="25"/>
      <c r="F63" s="39"/>
      <c r="G63" s="39"/>
      <c r="H63" s="40"/>
      <c r="K63" s="81">
        <f>H12</f>
        <v>5965</v>
      </c>
      <c r="L63" s="81">
        <f>L12</f>
        <v>5762.7549757354082</v>
      </c>
      <c r="M63" s="81">
        <f t="shared" ref="M63" si="22">M12</f>
        <v>5567.3671266325573</v>
      </c>
      <c r="N63" s="47">
        <f>N55</f>
        <v>5288.9987703009292</v>
      </c>
      <c r="O63" s="47">
        <f>O55</f>
        <v>5024.5488317858826</v>
      </c>
      <c r="P63" s="47">
        <f t="shared" ref="P63:Q63" si="23">P55</f>
        <v>4773.3213901965883</v>
      </c>
      <c r="Q63" s="47">
        <f t="shared" si="23"/>
        <v>4534.6553206867593</v>
      </c>
      <c r="R63" s="47">
        <f>Q63</f>
        <v>4534.6553206867593</v>
      </c>
      <c r="S63" s="47">
        <f t="shared" ref="S63:AF63" si="24">R63</f>
        <v>4534.6553206867593</v>
      </c>
      <c r="T63" s="47">
        <f t="shared" si="24"/>
        <v>4534.6553206867593</v>
      </c>
      <c r="U63" s="47">
        <f t="shared" si="24"/>
        <v>4534.6553206867593</v>
      </c>
      <c r="V63" s="47">
        <f t="shared" si="24"/>
        <v>4534.6553206867593</v>
      </c>
      <c r="W63" s="47">
        <f t="shared" si="24"/>
        <v>4534.6553206867593</v>
      </c>
      <c r="X63" s="47">
        <f t="shared" si="24"/>
        <v>4534.6553206867593</v>
      </c>
      <c r="Y63" s="47">
        <f t="shared" si="24"/>
        <v>4534.6553206867593</v>
      </c>
      <c r="Z63" s="47">
        <f t="shared" si="24"/>
        <v>4534.6553206867593</v>
      </c>
      <c r="AA63" s="47">
        <f t="shared" si="24"/>
        <v>4534.6553206867593</v>
      </c>
      <c r="AB63" s="47">
        <f t="shared" si="24"/>
        <v>4534.6553206867593</v>
      </c>
      <c r="AC63" s="47">
        <f t="shared" si="24"/>
        <v>4534.6553206867593</v>
      </c>
      <c r="AD63" s="47">
        <f t="shared" si="24"/>
        <v>4534.6553206867593</v>
      </c>
      <c r="AE63" s="47">
        <f t="shared" si="24"/>
        <v>4534.6553206867593</v>
      </c>
      <c r="AF63" s="47">
        <f t="shared" si="24"/>
        <v>4534.6553206867593</v>
      </c>
    </row>
    <row r="64" spans="1:32" s="15" customFormat="1">
      <c r="A64" s="31" t="s">
        <v>5</v>
      </c>
      <c r="B64" s="22"/>
      <c r="C64" s="22"/>
      <c r="D64" s="22"/>
      <c r="E64" s="25"/>
      <c r="F64" s="39"/>
      <c r="G64" s="39"/>
      <c r="H64" s="40"/>
      <c r="K64" s="81">
        <f>H14</f>
        <v>2876</v>
      </c>
      <c r="L64" s="81">
        <f>L14</f>
        <v>3091.7590296376502</v>
      </c>
      <c r="M64" s="81">
        <f t="shared" ref="M64" si="25">M14</f>
        <v>3323.7044149325261</v>
      </c>
      <c r="N64" s="47">
        <f t="shared" ref="N64:N68" si="26">N56</f>
        <v>3157.5191941858998</v>
      </c>
      <c r="O64" s="47">
        <f t="shared" ref="O64:Q64" si="27">O56</f>
        <v>2999.6432344766049</v>
      </c>
      <c r="P64" s="47">
        <f t="shared" si="27"/>
        <v>2849.6610727527745</v>
      </c>
      <c r="Q64" s="47">
        <f t="shared" si="27"/>
        <v>2707.1780191151356</v>
      </c>
      <c r="R64" s="47">
        <f t="shared" ref="R64:AF68" si="28">Q64</f>
        <v>2707.1780191151356</v>
      </c>
      <c r="S64" s="47">
        <f t="shared" si="28"/>
        <v>2707.1780191151356</v>
      </c>
      <c r="T64" s="47">
        <f t="shared" si="28"/>
        <v>2707.1780191151356</v>
      </c>
      <c r="U64" s="47">
        <f t="shared" si="28"/>
        <v>2707.1780191151356</v>
      </c>
      <c r="V64" s="47">
        <f t="shared" si="28"/>
        <v>2707.1780191151356</v>
      </c>
      <c r="W64" s="47">
        <f t="shared" si="28"/>
        <v>2707.1780191151356</v>
      </c>
      <c r="X64" s="47">
        <f t="shared" si="28"/>
        <v>2707.1780191151356</v>
      </c>
      <c r="Y64" s="47">
        <f t="shared" si="28"/>
        <v>2707.1780191151356</v>
      </c>
      <c r="Z64" s="47">
        <f t="shared" si="28"/>
        <v>2707.1780191151356</v>
      </c>
      <c r="AA64" s="47">
        <f t="shared" si="28"/>
        <v>2707.1780191151356</v>
      </c>
      <c r="AB64" s="47">
        <f t="shared" si="28"/>
        <v>2707.1780191151356</v>
      </c>
      <c r="AC64" s="47">
        <f t="shared" si="28"/>
        <v>2707.1780191151356</v>
      </c>
      <c r="AD64" s="47">
        <f t="shared" si="28"/>
        <v>2707.1780191151356</v>
      </c>
      <c r="AE64" s="47">
        <f t="shared" si="28"/>
        <v>2707.1780191151356</v>
      </c>
      <c r="AF64" s="47">
        <f t="shared" si="28"/>
        <v>2707.1780191151356</v>
      </c>
    </row>
    <row r="65" spans="1:32" s="15" customFormat="1">
      <c r="A65" s="31" t="s">
        <v>0</v>
      </c>
      <c r="B65" s="22"/>
      <c r="C65" s="22"/>
      <c r="D65" s="22"/>
      <c r="E65" s="25"/>
      <c r="F65" s="39"/>
      <c r="G65" s="39"/>
      <c r="H65" s="40"/>
      <c r="K65" s="81">
        <f>H15</f>
        <v>5462</v>
      </c>
      <c r="L65" s="81">
        <f>L15</f>
        <v>6452.2736972886232</v>
      </c>
      <c r="M65" s="81">
        <f t="shared" ref="M65" si="29">M15</f>
        <v>7622.0863904655071</v>
      </c>
      <c r="N65" s="47">
        <f t="shared" si="26"/>
        <v>7240.982070942232</v>
      </c>
      <c r="O65" s="47">
        <f t="shared" ref="O65:Q65" si="30">O57</f>
        <v>6878.9329673951206</v>
      </c>
      <c r="P65" s="47">
        <f t="shared" si="30"/>
        <v>6534.9863190253645</v>
      </c>
      <c r="Q65" s="47">
        <f t="shared" si="30"/>
        <v>6208.2370030740967</v>
      </c>
      <c r="R65" s="47">
        <f t="shared" si="28"/>
        <v>6208.2370030740967</v>
      </c>
      <c r="S65" s="47">
        <f t="shared" si="28"/>
        <v>6208.2370030740967</v>
      </c>
      <c r="T65" s="47">
        <f t="shared" si="28"/>
        <v>6208.2370030740967</v>
      </c>
      <c r="U65" s="47">
        <f t="shared" si="28"/>
        <v>6208.2370030740967</v>
      </c>
      <c r="V65" s="47">
        <f t="shared" si="28"/>
        <v>6208.2370030740967</v>
      </c>
      <c r="W65" s="47">
        <f t="shared" si="28"/>
        <v>6208.2370030740967</v>
      </c>
      <c r="X65" s="47">
        <f t="shared" si="28"/>
        <v>6208.2370030740967</v>
      </c>
      <c r="Y65" s="47">
        <f t="shared" si="28"/>
        <v>6208.2370030740967</v>
      </c>
      <c r="Z65" s="47">
        <f t="shared" si="28"/>
        <v>6208.2370030740967</v>
      </c>
      <c r="AA65" s="47">
        <f t="shared" si="28"/>
        <v>6208.2370030740967</v>
      </c>
      <c r="AB65" s="47">
        <f t="shared" si="28"/>
        <v>6208.2370030740967</v>
      </c>
      <c r="AC65" s="47">
        <f t="shared" si="28"/>
        <v>6208.2370030740967</v>
      </c>
      <c r="AD65" s="47">
        <f t="shared" si="28"/>
        <v>6208.2370030740967</v>
      </c>
      <c r="AE65" s="47">
        <f t="shared" si="28"/>
        <v>6208.2370030740967</v>
      </c>
      <c r="AF65" s="47">
        <f t="shared" si="28"/>
        <v>6208.2370030740967</v>
      </c>
    </row>
    <row r="66" spans="1:32" s="15" customFormat="1">
      <c r="A66" s="31" t="s">
        <v>38</v>
      </c>
      <c r="B66" s="22"/>
      <c r="C66" s="22"/>
      <c r="D66" s="22"/>
      <c r="E66" s="25"/>
      <c r="F66" s="39"/>
      <c r="G66" s="39"/>
      <c r="H66" s="40"/>
      <c r="K66" s="81">
        <f>H17</f>
        <v>50869</v>
      </c>
      <c r="L66" s="81">
        <f>L17</f>
        <v>54009.465841993624</v>
      </c>
      <c r="M66" s="81">
        <f t="shared" ref="M66" si="31">M17</f>
        <v>57343.812548653914</v>
      </c>
      <c r="N66" s="47">
        <f t="shared" si="26"/>
        <v>54476.621921221216</v>
      </c>
      <c r="O66" s="47">
        <f t="shared" ref="O66:Q66" si="32">O58</f>
        <v>51752.790825160155</v>
      </c>
      <c r="P66" s="47">
        <f t="shared" si="32"/>
        <v>49165.151283902145</v>
      </c>
      <c r="Q66" s="47">
        <f t="shared" si="32"/>
        <v>46706.893719707041</v>
      </c>
      <c r="R66" s="47">
        <f t="shared" si="28"/>
        <v>46706.893719707041</v>
      </c>
      <c r="S66" s="47">
        <f t="shared" si="28"/>
        <v>46706.893719707041</v>
      </c>
      <c r="T66" s="47">
        <f t="shared" si="28"/>
        <v>46706.893719707041</v>
      </c>
      <c r="U66" s="47">
        <f t="shared" si="28"/>
        <v>46706.893719707041</v>
      </c>
      <c r="V66" s="47">
        <f t="shared" si="28"/>
        <v>46706.893719707041</v>
      </c>
      <c r="W66" s="47">
        <f t="shared" si="28"/>
        <v>46706.893719707041</v>
      </c>
      <c r="X66" s="47">
        <f t="shared" si="28"/>
        <v>46706.893719707041</v>
      </c>
      <c r="Y66" s="47">
        <f t="shared" si="28"/>
        <v>46706.893719707041</v>
      </c>
      <c r="Z66" s="47">
        <f t="shared" si="28"/>
        <v>46706.893719707041</v>
      </c>
      <c r="AA66" s="47">
        <f t="shared" si="28"/>
        <v>46706.893719707041</v>
      </c>
      <c r="AB66" s="47">
        <f t="shared" si="28"/>
        <v>46706.893719707041</v>
      </c>
      <c r="AC66" s="47">
        <f t="shared" si="28"/>
        <v>46706.893719707041</v>
      </c>
      <c r="AD66" s="47">
        <f t="shared" si="28"/>
        <v>46706.893719707041</v>
      </c>
      <c r="AE66" s="47">
        <f t="shared" si="28"/>
        <v>46706.893719707041</v>
      </c>
      <c r="AF66" s="47">
        <f t="shared" si="28"/>
        <v>46706.893719707041</v>
      </c>
    </row>
    <row r="67" spans="1:32" s="15" customFormat="1">
      <c r="A67" s="31" t="s">
        <v>1</v>
      </c>
      <c r="B67" s="22"/>
      <c r="C67" s="22"/>
      <c r="D67" s="22"/>
      <c r="E67" s="25"/>
      <c r="F67" s="39"/>
      <c r="G67" s="39"/>
      <c r="H67" s="40"/>
      <c r="K67" s="81">
        <f>H19</f>
        <v>7279</v>
      </c>
      <c r="L67" s="81">
        <f>L19</f>
        <v>7882.36617427284</v>
      </c>
      <c r="M67" s="81">
        <f t="shared" ref="M67" si="33">M19</f>
        <v>8535.7461883940996</v>
      </c>
      <c r="N67" s="47">
        <f t="shared" si="26"/>
        <v>8108.9588789743948</v>
      </c>
      <c r="O67" s="47">
        <f t="shared" ref="O67:Q67" si="34">O59</f>
        <v>7703.5109350256753</v>
      </c>
      <c r="P67" s="47">
        <f t="shared" si="34"/>
        <v>7318.3353882743913</v>
      </c>
      <c r="Q67" s="47">
        <f t="shared" si="34"/>
        <v>6952.4186188606718</v>
      </c>
      <c r="R67" s="47">
        <f t="shared" si="28"/>
        <v>6952.4186188606718</v>
      </c>
      <c r="S67" s="47">
        <f t="shared" si="28"/>
        <v>6952.4186188606718</v>
      </c>
      <c r="T67" s="47">
        <f t="shared" si="28"/>
        <v>6952.4186188606718</v>
      </c>
      <c r="U67" s="47">
        <f t="shared" si="28"/>
        <v>6952.4186188606718</v>
      </c>
      <c r="V67" s="47">
        <f t="shared" si="28"/>
        <v>6952.4186188606718</v>
      </c>
      <c r="W67" s="47">
        <f t="shared" si="28"/>
        <v>6952.4186188606718</v>
      </c>
      <c r="X67" s="47">
        <f t="shared" si="28"/>
        <v>6952.4186188606718</v>
      </c>
      <c r="Y67" s="47">
        <f t="shared" si="28"/>
        <v>6952.4186188606718</v>
      </c>
      <c r="Z67" s="47">
        <f t="shared" si="28"/>
        <v>6952.4186188606718</v>
      </c>
      <c r="AA67" s="47">
        <f t="shared" si="28"/>
        <v>6952.4186188606718</v>
      </c>
      <c r="AB67" s="47">
        <f t="shared" si="28"/>
        <v>6952.4186188606718</v>
      </c>
      <c r="AC67" s="47">
        <f t="shared" si="28"/>
        <v>6952.4186188606718</v>
      </c>
      <c r="AD67" s="47">
        <f t="shared" si="28"/>
        <v>6952.4186188606718</v>
      </c>
      <c r="AE67" s="47">
        <f t="shared" si="28"/>
        <v>6952.4186188606718</v>
      </c>
      <c r="AF67" s="47">
        <f t="shared" si="28"/>
        <v>6952.4186188606718</v>
      </c>
    </row>
    <row r="68" spans="1:32" s="15" customFormat="1">
      <c r="A68" s="31" t="s">
        <v>39</v>
      </c>
      <c r="B68" s="22"/>
      <c r="C68" s="22"/>
      <c r="D68" s="22"/>
      <c r="E68" s="25"/>
      <c r="F68" s="39"/>
      <c r="G68" s="39"/>
      <c r="H68" s="40"/>
      <c r="K68" s="81">
        <f>H21</f>
        <v>8056</v>
      </c>
      <c r="L68" s="81">
        <f>L21</f>
        <v>8141.6206958975717</v>
      </c>
      <c r="M68" s="81">
        <f t="shared" ref="M68" si="35">M21</f>
        <v>8228.1513847899278</v>
      </c>
      <c r="N68" s="47">
        <f t="shared" si="26"/>
        <v>7816.7438155504315</v>
      </c>
      <c r="O68" s="47">
        <f t="shared" ref="O68:Q68" si="36">O60</f>
        <v>7425.9066247729097</v>
      </c>
      <c r="P68" s="47">
        <f t="shared" si="36"/>
        <v>7054.6112935342644</v>
      </c>
      <c r="Q68" s="47">
        <f t="shared" si="36"/>
        <v>6701.8807288575508</v>
      </c>
      <c r="R68" s="47">
        <f t="shared" si="28"/>
        <v>6701.8807288575508</v>
      </c>
      <c r="S68" s="47">
        <f t="shared" si="28"/>
        <v>6701.8807288575508</v>
      </c>
      <c r="T68" s="47">
        <f t="shared" si="28"/>
        <v>6701.8807288575508</v>
      </c>
      <c r="U68" s="47">
        <f t="shared" si="28"/>
        <v>6701.8807288575508</v>
      </c>
      <c r="V68" s="47">
        <f t="shared" si="28"/>
        <v>6701.8807288575508</v>
      </c>
      <c r="W68" s="47">
        <f t="shared" si="28"/>
        <v>6701.8807288575508</v>
      </c>
      <c r="X68" s="47">
        <f t="shared" si="28"/>
        <v>6701.8807288575508</v>
      </c>
      <c r="Y68" s="47">
        <f t="shared" si="28"/>
        <v>6701.8807288575508</v>
      </c>
      <c r="Z68" s="47">
        <f t="shared" si="28"/>
        <v>6701.8807288575508</v>
      </c>
      <c r="AA68" s="47">
        <f t="shared" si="28"/>
        <v>6701.8807288575508</v>
      </c>
      <c r="AB68" s="47">
        <f t="shared" si="28"/>
        <v>6701.8807288575508</v>
      </c>
      <c r="AC68" s="47">
        <f t="shared" si="28"/>
        <v>6701.8807288575508</v>
      </c>
      <c r="AD68" s="47">
        <f t="shared" si="28"/>
        <v>6701.8807288575508</v>
      </c>
      <c r="AE68" s="47">
        <f t="shared" si="28"/>
        <v>6701.8807288575508</v>
      </c>
      <c r="AF68" s="47">
        <f t="shared" si="28"/>
        <v>6701.8807288575508</v>
      </c>
    </row>
    <row r="69" spans="1:32" s="15" customFormat="1">
      <c r="A69" s="1"/>
      <c r="B69" s="22"/>
      <c r="C69" s="22"/>
      <c r="D69" s="22"/>
      <c r="E69" s="25"/>
      <c r="F69" s="39"/>
      <c r="G69" s="39"/>
      <c r="H69" s="40"/>
      <c r="O69" s="48"/>
    </row>
    <row r="70" spans="1:32" s="15" customFormat="1" ht="15">
      <c r="A70" s="14" t="s">
        <v>55</v>
      </c>
      <c r="B70" s="22"/>
      <c r="C70" s="22"/>
      <c r="D70" s="22"/>
      <c r="E70" s="25"/>
      <c r="F70" s="39"/>
      <c r="G70" s="39"/>
      <c r="H70" s="40"/>
      <c r="O70" s="48"/>
    </row>
    <row r="71" spans="1:32" s="15" customFormat="1">
      <c r="B71" s="22"/>
      <c r="C71" s="22"/>
      <c r="D71" s="22"/>
      <c r="E71" s="25"/>
      <c r="F71" s="39"/>
      <c r="G71" s="39"/>
      <c r="H71" s="40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</row>
    <row r="72" spans="1:32" s="15" customFormat="1" ht="15">
      <c r="A72" s="1" t="s">
        <v>3</v>
      </c>
      <c r="B72" s="22"/>
      <c r="C72" s="22"/>
      <c r="D72" s="22"/>
      <c r="E72" s="25"/>
      <c r="F72" s="39"/>
      <c r="G72" s="39"/>
      <c r="H72" s="40"/>
      <c r="J72" s="44"/>
      <c r="L72" s="52">
        <f>L44</f>
        <v>1126.5062683326089</v>
      </c>
      <c r="M72" s="52">
        <f>M44</f>
        <v>1157.7212572429869</v>
      </c>
      <c r="N72" s="79">
        <f>(N8+SUM(N63:N68))/N40*100000</f>
        <v>1167.3968677132923</v>
      </c>
      <c r="O72" s="79">
        <f>(O8+SUM(O63:O68))/O40*100000</f>
        <v>1178.5730298751505</v>
      </c>
      <c r="P72" s="79">
        <f t="shared" ref="P72:AF72" si="37">(P8+SUM(P63:P68))/P40*100000</f>
        <v>1191.2372700303017</v>
      </c>
      <c r="Q72" s="79">
        <f t="shared" si="37"/>
        <v>1205.3616273883399</v>
      </c>
      <c r="R72" s="79">
        <f t="shared" si="37"/>
        <v>1228.9028394814875</v>
      </c>
      <c r="S72" s="79">
        <f t="shared" si="37"/>
        <v>1253.334021896266</v>
      </c>
      <c r="T72" s="79">
        <f t="shared" si="37"/>
        <v>1278.6891522687968</v>
      </c>
      <c r="U72" s="79">
        <f t="shared" si="37"/>
        <v>1305.0008222160623</v>
      </c>
      <c r="V72" s="79">
        <f t="shared" si="37"/>
        <v>1332.2870378704547</v>
      </c>
      <c r="W72" s="79">
        <f t="shared" si="37"/>
        <v>1360.5657861979157</v>
      </c>
      <c r="X72" s="79">
        <f t="shared" si="37"/>
        <v>1389.8701186496405</v>
      </c>
      <c r="Y72" s="79">
        <f t="shared" si="37"/>
        <v>1420.2354426083798</v>
      </c>
      <c r="Z72" s="79">
        <f t="shared" si="37"/>
        <v>1451.697737934205</v>
      </c>
      <c r="AA72" s="79">
        <f t="shared" si="37"/>
        <v>1484.2866056699515</v>
      </c>
      <c r="AB72" s="79">
        <f t="shared" si="37"/>
        <v>1518.0322325905615</v>
      </c>
      <c r="AC72" s="79">
        <f t="shared" si="37"/>
        <v>1552.9733577358777</v>
      </c>
      <c r="AD72" s="79">
        <f t="shared" si="37"/>
        <v>1589.1510111393832</v>
      </c>
      <c r="AE72" s="79">
        <f t="shared" si="37"/>
        <v>1626.6077765783955</v>
      </c>
      <c r="AF72" s="79">
        <f t="shared" si="37"/>
        <v>1665.38571549474</v>
      </c>
    </row>
    <row r="73" spans="1:32" s="15" customFormat="1">
      <c r="A73" s="1"/>
      <c r="B73" s="22"/>
      <c r="C73" s="22"/>
      <c r="D73" s="22"/>
      <c r="E73" s="25"/>
      <c r="F73" s="39"/>
      <c r="G73" s="39"/>
      <c r="H73" s="40"/>
      <c r="L73" s="52"/>
      <c r="M73" s="52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</row>
    <row r="74" spans="1:32" s="15" customFormat="1">
      <c r="A74" s="31" t="s">
        <v>41</v>
      </c>
      <c r="B74" s="22"/>
      <c r="C74" s="22"/>
      <c r="D74" s="22"/>
      <c r="E74" s="25"/>
      <c r="F74" s="39"/>
      <c r="G74" s="39"/>
      <c r="H74" s="40"/>
      <c r="L74" s="52">
        <f t="shared" ref="L74:M79" si="38">L46</f>
        <v>2407.4311998881749</v>
      </c>
      <c r="M74" s="52">
        <f t="shared" si="38"/>
        <v>2322.3099482495154</v>
      </c>
      <c r="N74" s="79">
        <f t="shared" ref="N74" si="39">N63/N26*100000</f>
        <v>2203.0915839426175</v>
      </c>
      <c r="O74" s="79">
        <f t="shared" ref="O74:AF79" si="40">O63/O26*100000</f>
        <v>2090.2213901139467</v>
      </c>
      <c r="P74" s="79">
        <f t="shared" si="40"/>
        <v>1983.3750992499913</v>
      </c>
      <c r="Q74" s="79">
        <f t="shared" si="40"/>
        <v>1882.2541070659324</v>
      </c>
      <c r="R74" s="79">
        <f t="shared" si="40"/>
        <v>1880.5963576714469</v>
      </c>
      <c r="S74" s="79">
        <f t="shared" si="40"/>
        <v>1879.2425200266059</v>
      </c>
      <c r="T74" s="79">
        <f t="shared" si="40"/>
        <v>1878.1992012214771</v>
      </c>
      <c r="U74" s="79">
        <f t="shared" si="40"/>
        <v>1877.4708443967136</v>
      </c>
      <c r="V74" s="79">
        <f t="shared" si="40"/>
        <v>1877.0707016797148</v>
      </c>
      <c r="W74" s="79">
        <f t="shared" si="40"/>
        <v>1877.012336452357</v>
      </c>
      <c r="X74" s="79">
        <f t="shared" si="40"/>
        <v>1877.2926442772407</v>
      </c>
      <c r="Y74" s="79">
        <f t="shared" si="40"/>
        <v>1877.9021922054505</v>
      </c>
      <c r="Z74" s="79">
        <f t="shared" si="40"/>
        <v>1878.8282209088968</v>
      </c>
      <c r="AA74" s="79">
        <f t="shared" si="40"/>
        <v>1880.068616971578</v>
      </c>
      <c r="AB74" s="79">
        <f t="shared" si="40"/>
        <v>1881.6227917429105</v>
      </c>
      <c r="AC74" s="79">
        <f t="shared" si="40"/>
        <v>1883.4720975487703</v>
      </c>
      <c r="AD74" s="79">
        <f t="shared" si="40"/>
        <v>1885.5986353707071</v>
      </c>
      <c r="AE74" s="79">
        <f t="shared" si="40"/>
        <v>1887.9864348655042</v>
      </c>
      <c r="AF74" s="79">
        <f t="shared" si="40"/>
        <v>1890.6380813094836</v>
      </c>
    </row>
    <row r="75" spans="1:32" s="15" customFormat="1">
      <c r="A75" s="31" t="s">
        <v>5</v>
      </c>
      <c r="B75" s="22"/>
      <c r="C75" s="22"/>
      <c r="D75" s="22"/>
      <c r="E75" s="25"/>
      <c r="F75" s="39"/>
      <c r="G75" s="39"/>
      <c r="H75" s="40"/>
      <c r="L75" s="52">
        <f t="shared" si="38"/>
        <v>945.35235599202178</v>
      </c>
      <c r="M75" s="52">
        <f t="shared" si="38"/>
        <v>1005.5923533820725</v>
      </c>
      <c r="N75" s="79">
        <f t="shared" ref="N75" si="41">N64/N27*100000</f>
        <v>945.51406152705249</v>
      </c>
      <c r="O75" s="79">
        <f t="shared" si="40"/>
        <v>889.2535671729712</v>
      </c>
      <c r="P75" s="79">
        <f t="shared" si="40"/>
        <v>836.55558031218004</v>
      </c>
      <c r="Q75" s="79">
        <f t="shared" si="40"/>
        <v>787.16820218974658</v>
      </c>
      <c r="R75" s="79">
        <f t="shared" si="40"/>
        <v>779.85191547915701</v>
      </c>
      <c r="S75" s="79">
        <f t="shared" si="40"/>
        <v>772.77227551831561</v>
      </c>
      <c r="T75" s="79">
        <f t="shared" si="40"/>
        <v>765.92201206213565</v>
      </c>
      <c r="U75" s="79">
        <f t="shared" si="40"/>
        <v>759.29302639110313</v>
      </c>
      <c r="V75" s="79">
        <f t="shared" si="40"/>
        <v>752.86707999424368</v>
      </c>
      <c r="W75" s="79">
        <f t="shared" si="40"/>
        <v>746.62699592876675</v>
      </c>
      <c r="X75" s="79">
        <f t="shared" si="40"/>
        <v>740.56668270273872</v>
      </c>
      <c r="Y75" s="79">
        <f t="shared" si="40"/>
        <v>734.68100176829876</v>
      </c>
      <c r="Z75" s="79">
        <f t="shared" si="40"/>
        <v>728.96516612376661</v>
      </c>
      <c r="AA75" s="79">
        <f t="shared" si="40"/>
        <v>723.40965185164453</v>
      </c>
      <c r="AB75" s="79">
        <f t="shared" si="40"/>
        <v>718.00554851517722</v>
      </c>
      <c r="AC75" s="79">
        <f t="shared" si="40"/>
        <v>712.74939865108092</v>
      </c>
      <c r="AD75" s="79">
        <f t="shared" si="40"/>
        <v>707.6386419405801</v>
      </c>
      <c r="AE75" s="79">
        <f t="shared" si="40"/>
        <v>702.6714153396241</v>
      </c>
      <c r="AF75" s="79">
        <f t="shared" si="40"/>
        <v>697.84472881579472</v>
      </c>
    </row>
    <row r="76" spans="1:32" s="15" customFormat="1">
      <c r="A76" s="31" t="s">
        <v>0</v>
      </c>
      <c r="B76" s="22"/>
      <c r="C76" s="22"/>
      <c r="D76" s="22"/>
      <c r="E76" s="25"/>
      <c r="F76" s="39"/>
      <c r="G76" s="39"/>
      <c r="H76" s="40"/>
      <c r="L76" s="52">
        <f t="shared" si="38"/>
        <v>1851.0264320714468</v>
      </c>
      <c r="M76" s="52">
        <f t="shared" si="38"/>
        <v>2163.6409932581932</v>
      </c>
      <c r="N76" s="79">
        <f t="shared" ref="N76" si="42">N65/N28*100000</f>
        <v>2034.3760335304589</v>
      </c>
      <c r="O76" s="79">
        <f t="shared" si="40"/>
        <v>1913.3254791223437</v>
      </c>
      <c r="P76" s="79">
        <f t="shared" si="40"/>
        <v>1799.9400458991181</v>
      </c>
      <c r="Q76" s="79">
        <f t="shared" si="40"/>
        <v>1693.6777463740148</v>
      </c>
      <c r="R76" s="79">
        <f t="shared" si="40"/>
        <v>1677.9359621488043</v>
      </c>
      <c r="S76" s="79">
        <f t="shared" si="40"/>
        <v>1662.703349067303</v>
      </c>
      <c r="T76" s="79">
        <f t="shared" si="40"/>
        <v>1647.9642644088319</v>
      </c>
      <c r="U76" s="79">
        <f t="shared" si="40"/>
        <v>1633.7012829001435</v>
      </c>
      <c r="V76" s="79">
        <f t="shared" si="40"/>
        <v>1619.8751624071188</v>
      </c>
      <c r="W76" s="79">
        <f t="shared" si="40"/>
        <v>1606.4489448747017</v>
      </c>
      <c r="X76" s="79">
        <f t="shared" si="40"/>
        <v>1593.4095237974441</v>
      </c>
      <c r="Y76" s="79">
        <f t="shared" si="40"/>
        <v>1580.745843032407</v>
      </c>
      <c r="Z76" s="79">
        <f t="shared" si="40"/>
        <v>1568.4476028263805</v>
      </c>
      <c r="AA76" s="79">
        <f t="shared" si="40"/>
        <v>1556.4943114381085</v>
      </c>
      <c r="AB76" s="79">
        <f t="shared" si="40"/>
        <v>1544.8667970966769</v>
      </c>
      <c r="AC76" s="79">
        <f t="shared" si="40"/>
        <v>1533.5576206949086</v>
      </c>
      <c r="AD76" s="79">
        <f t="shared" si="40"/>
        <v>1522.5612734293204</v>
      </c>
      <c r="AE76" s="79">
        <f t="shared" si="40"/>
        <v>1511.8737467586127</v>
      </c>
      <c r="AF76" s="79">
        <f t="shared" si="40"/>
        <v>1501.4886073038019</v>
      </c>
    </row>
    <row r="77" spans="1:32" s="15" customFormat="1">
      <c r="A77" s="31" t="s">
        <v>38</v>
      </c>
      <c r="B77" s="22"/>
      <c r="C77" s="22"/>
      <c r="D77" s="22"/>
      <c r="E77" s="25"/>
      <c r="F77" s="39"/>
      <c r="G77" s="39"/>
      <c r="H77" s="40"/>
      <c r="L77" s="52">
        <f t="shared" si="38"/>
        <v>3799.2626846227272</v>
      </c>
      <c r="M77" s="52">
        <f t="shared" si="38"/>
        <v>3990.9012316291187</v>
      </c>
      <c r="N77" s="79">
        <f t="shared" ref="N77" si="43">N66/N29*100000</f>
        <v>3751.6141739542009</v>
      </c>
      <c r="O77" s="79">
        <f t="shared" si="40"/>
        <v>3527.2712782998942</v>
      </c>
      <c r="P77" s="79">
        <f t="shared" si="40"/>
        <v>3316.9410613894001</v>
      </c>
      <c r="Q77" s="79">
        <f t="shared" si="40"/>
        <v>3119.7254384537246</v>
      </c>
      <c r="R77" s="79">
        <f t="shared" si="40"/>
        <v>3089.2442246020664</v>
      </c>
      <c r="S77" s="79">
        <f t="shared" si="40"/>
        <v>3059.6570114326423</v>
      </c>
      <c r="T77" s="79">
        <f t="shared" si="40"/>
        <v>3030.9668254819699</v>
      </c>
      <c r="U77" s="79">
        <f t="shared" si="40"/>
        <v>3003.1681416361962</v>
      </c>
      <c r="V77" s="79">
        <f t="shared" si="40"/>
        <v>2976.2275323201407</v>
      </c>
      <c r="W77" s="79">
        <f t="shared" si="40"/>
        <v>2950.0964516994545</v>
      </c>
      <c r="X77" s="79">
        <f t="shared" si="40"/>
        <v>2924.755159579885</v>
      </c>
      <c r="Y77" s="79">
        <f t="shared" si="40"/>
        <v>2900.1861977463509</v>
      </c>
      <c r="Z77" s="79">
        <f t="shared" si="40"/>
        <v>2876.3686566794904</v>
      </c>
      <c r="AA77" s="79">
        <f t="shared" si="40"/>
        <v>2853.279863785217</v>
      </c>
      <c r="AB77" s="79">
        <f t="shared" si="40"/>
        <v>2830.894876137284</v>
      </c>
      <c r="AC77" s="79">
        <f t="shared" si="40"/>
        <v>2809.186013537892</v>
      </c>
      <c r="AD77" s="79">
        <f t="shared" si="40"/>
        <v>2788.1250502556904</v>
      </c>
      <c r="AE77" s="79">
        <f t="shared" si="40"/>
        <v>2767.6839136987278</v>
      </c>
      <c r="AF77" s="79">
        <f t="shared" si="40"/>
        <v>2747.8385050209013</v>
      </c>
    </row>
    <row r="78" spans="1:32" s="15" customFormat="1">
      <c r="A78" s="31" t="s">
        <v>1</v>
      </c>
      <c r="B78" s="22"/>
      <c r="C78" s="22"/>
      <c r="D78" s="22"/>
      <c r="E78" s="25"/>
      <c r="F78" s="39"/>
      <c r="G78" s="39"/>
      <c r="H78" s="40"/>
      <c r="L78" s="52">
        <f t="shared" si="38"/>
        <v>3519.3570421056675</v>
      </c>
      <c r="M78" s="52">
        <f t="shared" si="38"/>
        <v>3770.5368640360034</v>
      </c>
      <c r="N78" s="79">
        <f t="shared" ref="N78" si="44">N67/N30*100000</f>
        <v>3544.4624463331916</v>
      </c>
      <c r="O78" s="79">
        <f t="shared" si="40"/>
        <v>3332.5070234464552</v>
      </c>
      <c r="P78" s="79">
        <f t="shared" si="40"/>
        <v>3133.7905455250075</v>
      </c>
      <c r="Q78" s="79">
        <f t="shared" si="40"/>
        <v>2947.4645170707167</v>
      </c>
      <c r="R78" s="79">
        <f t="shared" si="40"/>
        <v>2918.6663750427001</v>
      </c>
      <c r="S78" s="79">
        <f t="shared" si="40"/>
        <v>2890.7128699358186</v>
      </c>
      <c r="T78" s="79">
        <f t="shared" si="40"/>
        <v>2863.6068611712521</v>
      </c>
      <c r="U78" s="79">
        <f t="shared" si="40"/>
        <v>2837.3431287136623</v>
      </c>
      <c r="V78" s="79">
        <f t="shared" si="40"/>
        <v>2811.8900907480211</v>
      </c>
      <c r="W78" s="79">
        <f t="shared" si="40"/>
        <v>2787.2018819804061</v>
      </c>
      <c r="X78" s="79">
        <f t="shared" si="40"/>
        <v>2763.2598522048061</v>
      </c>
      <c r="Y78" s="79">
        <f t="shared" si="40"/>
        <v>2740.0475071910414</v>
      </c>
      <c r="Z78" s="79">
        <f t="shared" si="40"/>
        <v>2717.5450919742584</v>
      </c>
      <c r="AA78" s="79">
        <f t="shared" si="40"/>
        <v>2695.731185866035</v>
      </c>
      <c r="AB78" s="79">
        <f t="shared" si="40"/>
        <v>2674.5822232060223</v>
      </c>
      <c r="AC78" s="79">
        <f t="shared" si="40"/>
        <v>2654.0720522054016</v>
      </c>
      <c r="AD78" s="79">
        <f t="shared" si="40"/>
        <v>2634.1740056643616</v>
      </c>
      <c r="AE78" s="79">
        <f t="shared" si="40"/>
        <v>2614.8615610666388</v>
      </c>
      <c r="AF78" s="79">
        <f t="shared" si="40"/>
        <v>2596.1119502247143</v>
      </c>
    </row>
    <row r="79" spans="1:32" s="15" customFormat="1">
      <c r="A79" s="31" t="s">
        <v>39</v>
      </c>
      <c r="B79" s="22"/>
      <c r="C79" s="22"/>
      <c r="D79" s="22"/>
      <c r="E79" s="25"/>
      <c r="F79" s="39"/>
      <c r="G79" s="39"/>
      <c r="H79" s="40"/>
      <c r="L79" s="52">
        <f t="shared" si="38"/>
        <v>1472.8995941583839</v>
      </c>
      <c r="M79" s="52">
        <f t="shared" si="38"/>
        <v>1476.4779272529547</v>
      </c>
      <c r="N79" s="79">
        <f t="shared" ref="N79" si="45">N68/N31*100000</f>
        <v>1391.4376784011354</v>
      </c>
      <c r="O79" s="79">
        <f t="shared" si="40"/>
        <v>1311.4693854563809</v>
      </c>
      <c r="P79" s="79">
        <f t="shared" si="40"/>
        <v>1236.2762422673584</v>
      </c>
      <c r="Q79" s="79">
        <f t="shared" si="40"/>
        <v>1165.5726929469731</v>
      </c>
      <c r="R79" s="79">
        <f t="shared" si="40"/>
        <v>1156.9334917141521</v>
      </c>
      <c r="S79" s="79">
        <f t="shared" si="40"/>
        <v>1148.5424112812373</v>
      </c>
      <c r="T79" s="79">
        <f t="shared" si="40"/>
        <v>1140.3949020981559</v>
      </c>
      <c r="U79" s="79">
        <f t="shared" si="40"/>
        <v>1132.4838216499543</v>
      </c>
      <c r="V79" s="79">
        <f t="shared" si="40"/>
        <v>1124.8047966727308</v>
      </c>
      <c r="W79" s="79">
        <f t="shared" si="40"/>
        <v>1117.3557442564527</v>
      </c>
      <c r="X79" s="79">
        <f t="shared" si="40"/>
        <v>1110.1319840657206</v>
      </c>
      <c r="Y79" s="79">
        <f t="shared" si="40"/>
        <v>1103.1255329046915</v>
      </c>
      <c r="Z79" s="79">
        <f t="shared" si="40"/>
        <v>1096.3287860032353</v>
      </c>
      <c r="AA79" s="79">
        <f t="shared" si="40"/>
        <v>1089.7373537061535</v>
      </c>
      <c r="AB79" s="79">
        <f t="shared" si="40"/>
        <v>1083.3450695527545</v>
      </c>
      <c r="AC79" s="79">
        <f t="shared" si="40"/>
        <v>1077.1426988799637</v>
      </c>
      <c r="AD79" s="79">
        <f t="shared" si="40"/>
        <v>1071.1222538649656</v>
      </c>
      <c r="AE79" s="79">
        <f t="shared" si="40"/>
        <v>1065.2755550609083</v>
      </c>
      <c r="AF79" s="79">
        <f t="shared" si="40"/>
        <v>1059.5977525065982</v>
      </c>
    </row>
    <row r="80" spans="1:32">
      <c r="E80" s="25"/>
      <c r="F80" s="25"/>
      <c r="G80" s="25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</row>
    <row r="81" spans="1:32"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</row>
    <row r="82" spans="1:32" ht="15">
      <c r="A82" s="14" t="s">
        <v>56</v>
      </c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</row>
    <row r="83" spans="1:32">
      <c r="O83" s="68"/>
      <c r="P83" s="68"/>
      <c r="Q83" s="68"/>
      <c r="R83" s="68"/>
      <c r="S83" s="68"/>
      <c r="T83" s="68"/>
      <c r="U83" s="68"/>
      <c r="V83" s="68"/>
      <c r="W83" s="68"/>
      <c r="X83" s="68"/>
      <c r="Y83" s="68"/>
      <c r="Z83" s="68"/>
      <c r="AA83" s="68"/>
      <c r="AB83" s="68"/>
      <c r="AC83" s="68"/>
      <c r="AD83" s="68"/>
      <c r="AE83" s="68"/>
      <c r="AF83" s="68"/>
    </row>
    <row r="84" spans="1:32">
      <c r="A84" s="1" t="s">
        <v>3</v>
      </c>
      <c r="N84" s="52">
        <f>SUM(N86:N91)</f>
        <v>10308.715812221692</v>
      </c>
      <c r="O84" s="52">
        <f>SUM(O86:O91)</f>
        <v>20944.664998705361</v>
      </c>
      <c r="P84" s="52">
        <f t="shared" ref="P84:AF84" si="46">SUM(P86:P91)</f>
        <v>31984.149807580681</v>
      </c>
      <c r="Q84" s="52">
        <f t="shared" si="46"/>
        <v>43512.490296869109</v>
      </c>
      <c r="R84" s="52">
        <f t="shared" si="46"/>
        <v>51935.075072222076</v>
      </c>
      <c r="S84" s="52">
        <f t="shared" si="46"/>
        <v>61235.468698331162</v>
      </c>
      <c r="T84" s="52">
        <f t="shared" si="46"/>
        <v>71527.654656651168</v>
      </c>
      <c r="U84" s="52">
        <f t="shared" si="46"/>
        <v>82943.41359886904</v>
      </c>
      <c r="V84" s="52">
        <f t="shared" si="46"/>
        <v>95635.352572949472</v>
      </c>
      <c r="W84" s="52">
        <f t="shared" si="46"/>
        <v>109780.47004638199</v>
      </c>
      <c r="X84" s="52">
        <f t="shared" si="46"/>
        <v>125584.35292515645</v>
      </c>
      <c r="Y84" s="52">
        <f t="shared" si="46"/>
        <v>143286.11914092125</v>
      </c>
      <c r="Z84" s="52">
        <f t="shared" si="46"/>
        <v>163164.23989775151</v>
      </c>
      <c r="AA84" s="52">
        <f t="shared" si="46"/>
        <v>185543.39990381588</v>
      </c>
      <c r="AB84" s="52">
        <f t="shared" si="46"/>
        <v>210802.58253511041</v>
      </c>
      <c r="AC84" s="52">
        <f t="shared" si="46"/>
        <v>239384.60068345987</v>
      </c>
      <c r="AD84" s="52">
        <f t="shared" si="46"/>
        <v>271807.33396844595</v>
      </c>
      <c r="AE84" s="52">
        <f t="shared" si="46"/>
        <v>308676.98015232623</v>
      </c>
      <c r="AF84" s="52">
        <f t="shared" si="46"/>
        <v>350703.68429900974</v>
      </c>
    </row>
    <row r="85" spans="1:32"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</row>
    <row r="86" spans="1:32">
      <c r="A86" s="31" t="s">
        <v>41</v>
      </c>
      <c r="K86" s="31"/>
      <c r="N86" s="61">
        <f>N12-N63</f>
        <v>89.605187913239206</v>
      </c>
      <c r="O86" s="61">
        <f>O12-O63</f>
        <v>171.69202700856204</v>
      </c>
      <c r="P86" s="52">
        <f t="shared" ref="P86:AF86" si="47">P12-P63</f>
        <v>246.73944201419454</v>
      </c>
      <c r="Q86" s="52">
        <f t="shared" si="47"/>
        <v>315.19891893052863</v>
      </c>
      <c r="R86" s="52">
        <f t="shared" si="47"/>
        <v>150.76322934609743</v>
      </c>
      <c r="S86" s="52">
        <f t="shared" si="47"/>
        <v>-8.0972213397635642</v>
      </c>
      <c r="T86" s="52">
        <f t="shared" si="47"/>
        <v>-161.57146319014373</v>
      </c>
      <c r="U86" s="52">
        <f t="shared" si="47"/>
        <v>-309.84211714999219</v>
      </c>
      <c r="V86" s="52">
        <f t="shared" si="47"/>
        <v>-453.08561234909712</v>
      </c>
      <c r="W86" s="52">
        <f t="shared" si="47"/>
        <v>-591.47239603734079</v>
      </c>
      <c r="X86" s="52">
        <f t="shared" si="47"/>
        <v>-725.16713640204216</v>
      </c>
      <c r="Y86" s="52">
        <f t="shared" si="47"/>
        <v>-854.32891850872056</v>
      </c>
      <c r="Z86" s="52">
        <f t="shared" si="47"/>
        <v>-979.11143359842981</v>
      </c>
      <c r="AA86" s="52">
        <f t="shared" si="47"/>
        <v>-1099.6631619669124</v>
      </c>
      <c r="AB86" s="52">
        <f t="shared" si="47"/>
        <v>-1216.1275496431867</v>
      </c>
      <c r="AC86" s="52">
        <f t="shared" si="47"/>
        <v>-1328.6431790777933</v>
      </c>
      <c r="AD86" s="52">
        <f t="shared" si="47"/>
        <v>-1437.3439340438085</v>
      </c>
      <c r="AE86" s="52">
        <f t="shared" si="47"/>
        <v>-1542.3591589468429</v>
      </c>
      <c r="AF86" s="52">
        <f t="shared" si="47"/>
        <v>-1643.8138127335878</v>
      </c>
    </row>
    <row r="87" spans="1:32">
      <c r="A87" s="31" t="s">
        <v>5</v>
      </c>
      <c r="K87" s="31"/>
      <c r="N87" s="52">
        <f>N14-N64</f>
        <v>415.53127059649296</v>
      </c>
      <c r="O87" s="52">
        <f>O14-O64</f>
        <v>841.45935169932181</v>
      </c>
      <c r="P87" s="52">
        <f t="shared" ref="P87:AF88" si="48">P14-P64</f>
        <v>1279.6030456665408</v>
      </c>
      <c r="Q87" s="52">
        <f t="shared" si="48"/>
        <v>1731.8656609549862</v>
      </c>
      <c r="R87" s="52">
        <f t="shared" si="48"/>
        <v>2064.8850479268476</v>
      </c>
      <c r="S87" s="52">
        <f t="shared" si="48"/>
        <v>2422.8877241141381</v>
      </c>
      <c r="T87" s="52">
        <f t="shared" si="48"/>
        <v>2807.7479489877469</v>
      </c>
      <c r="U87" s="52">
        <f t="shared" si="48"/>
        <v>3221.4805899478852</v>
      </c>
      <c r="V87" s="52">
        <f t="shared" si="48"/>
        <v>3666.2516708047488</v>
      </c>
      <c r="W87" s="52">
        <f t="shared" si="48"/>
        <v>4144.3897116117396</v>
      </c>
      <c r="X87" s="52">
        <f t="shared" si="48"/>
        <v>4658.3979192189263</v>
      </c>
      <c r="Y87" s="52">
        <f t="shared" si="48"/>
        <v>5210.9672923682247</v>
      </c>
      <c r="Z87" s="52">
        <f t="shared" si="48"/>
        <v>5804.9907099396987</v>
      </c>
      <c r="AA87" s="52">
        <f t="shared" si="48"/>
        <v>6443.5780761054921</v>
      </c>
      <c r="AB87" s="52">
        <f t="shared" si="48"/>
        <v>7130.0726016811586</v>
      </c>
      <c r="AC87" s="52">
        <f t="shared" si="48"/>
        <v>7868.0683069125153</v>
      </c>
      <c r="AD87" s="52">
        <f t="shared" si="48"/>
        <v>8661.4288373307536</v>
      </c>
      <c r="AE87" s="52">
        <f t="shared" si="48"/>
        <v>9514.3076911828757</v>
      </c>
      <c r="AF87" s="52">
        <f t="shared" si="48"/>
        <v>10431.169964334582</v>
      </c>
    </row>
    <row r="88" spans="1:32">
      <c r="A88" s="31" t="s">
        <v>0</v>
      </c>
      <c r="K88" s="31"/>
      <c r="N88" s="52">
        <f>N15-N65</f>
        <v>1763.0068590581659</v>
      </c>
      <c r="O88" s="52">
        <f>O15-O65</f>
        <v>3757.5007462115254</v>
      </c>
      <c r="P88" s="52">
        <f t="shared" si="48"/>
        <v>6029.858331882383</v>
      </c>
      <c r="Q88" s="52">
        <f t="shared" si="48"/>
        <v>8634.6441121894914</v>
      </c>
      <c r="R88" s="52">
        <f t="shared" si="48"/>
        <v>11325.694050019509</v>
      </c>
      <c r="S88" s="52">
        <f t="shared" si="48"/>
        <v>14504.637794426468</v>
      </c>
      <c r="T88" s="52">
        <f t="shared" si="48"/>
        <v>18259.931662459647</v>
      </c>
      <c r="U88" s="52">
        <f t="shared" si="48"/>
        <v>22696.069313558099</v>
      </c>
      <c r="V88" s="52">
        <f t="shared" si="48"/>
        <v>27936.489358181734</v>
      </c>
      <c r="W88" s="52">
        <f t="shared" si="48"/>
        <v>34127.010122859356</v>
      </c>
      <c r="X88" s="52">
        <f t="shared" si="48"/>
        <v>41439.887146376088</v>
      </c>
      <c r="Y88" s="52">
        <f t="shared" si="48"/>
        <v>50078.606309749099</v>
      </c>
      <c r="Z88" s="52">
        <f t="shared" si="48"/>
        <v>60283.545972161199</v>
      </c>
      <c r="AA88" s="52">
        <f t="shared" si="48"/>
        <v>72338.665665716486</v>
      </c>
      <c r="AB88" s="52">
        <f t="shared" si="48"/>
        <v>86579.407466593984</v>
      </c>
      <c r="AC88" s="52">
        <f t="shared" si="48"/>
        <v>103402.02990373799</v>
      </c>
      <c r="AD88" s="52">
        <f t="shared" si="48"/>
        <v>123274.63412757571</v>
      </c>
      <c r="AE88" s="52">
        <f t="shared" si="48"/>
        <v>146750.18914956308</v>
      </c>
      <c r="AF88" s="52">
        <f t="shared" si="48"/>
        <v>174481.91858889317</v>
      </c>
    </row>
    <row r="89" spans="1:32">
      <c r="A89" s="31" t="s">
        <v>38</v>
      </c>
      <c r="K89" s="31"/>
      <c r="N89" s="52">
        <f>N17-N66</f>
        <v>6407.3876935974113</v>
      </c>
      <c r="O89" s="52">
        <f>O17-O66</f>
        <v>12889.974662959488</v>
      </c>
      <c r="P89" s="52">
        <f t="shared" ref="P89:AF89" si="49">P17-P66</f>
        <v>19468.4219053212</v>
      </c>
      <c r="Q89" s="52">
        <f t="shared" si="49"/>
        <v>26163.865028790628</v>
      </c>
      <c r="R89" s="52">
        <f t="shared" si="49"/>
        <v>30662.63891327459</v>
      </c>
      <c r="S89" s="52">
        <f t="shared" si="49"/>
        <v>35439.15062856071</v>
      </c>
      <c r="T89" s="52">
        <f t="shared" si="49"/>
        <v>40510.546691597694</v>
      </c>
      <c r="U89" s="52">
        <f t="shared" si="49"/>
        <v>45895.032182521776</v>
      </c>
      <c r="V89" s="52">
        <f t="shared" si="49"/>
        <v>51611.936096472789</v>
      </c>
      <c r="W89" s="52">
        <f t="shared" si="49"/>
        <v>57681.780729992162</v>
      </c>
      <c r="X89" s="52">
        <f t="shared" si="49"/>
        <v>64126.355351083061</v>
      </c>
      <c r="Y89" s="52">
        <f t="shared" si="49"/>
        <v>70968.794417390396</v>
      </c>
      <c r="Z89" s="52">
        <f t="shared" si="49"/>
        <v>78233.66062328493</v>
      </c>
      <c r="AA89" s="52">
        <f t="shared" si="49"/>
        <v>85947.03307397032</v>
      </c>
      <c r="AB89" s="52">
        <f t="shared" si="49"/>
        <v>94136.600903136743</v>
      </c>
      <c r="AC89" s="52">
        <f t="shared" si="49"/>
        <v>102831.76267022581</v>
      </c>
      <c r="AD89" s="52">
        <f t="shared" si="49"/>
        <v>112063.73189411868</v>
      </c>
      <c r="AE89" s="52">
        <f t="shared" si="49"/>
        <v>121865.64910208774</v>
      </c>
      <c r="AF89" s="52">
        <f t="shared" si="49"/>
        <v>132272.70079624045</v>
      </c>
    </row>
    <row r="90" spans="1:32">
      <c r="A90" s="31" t="s">
        <v>1</v>
      </c>
      <c r="K90" s="31"/>
      <c r="N90" s="52">
        <f>N19-N67</f>
        <v>1134.3268783516078</v>
      </c>
      <c r="O90" s="52">
        <f>O19-O67</f>
        <v>2305.963304936462</v>
      </c>
      <c r="P90" s="52">
        <f t="shared" ref="P90:AF90" si="50">P19-P67</f>
        <v>3520.8377359642263</v>
      </c>
      <c r="Q90" s="52">
        <f t="shared" si="50"/>
        <v>4785.2282545540465</v>
      </c>
      <c r="R90" s="52">
        <f t="shared" si="50"/>
        <v>5758.1777103828417</v>
      </c>
      <c r="S90" s="52">
        <f t="shared" si="50"/>
        <v>6811.7762651159182</v>
      </c>
      <c r="T90" s="52">
        <f t="shared" si="50"/>
        <v>7952.7090318545843</v>
      </c>
      <c r="U90" s="52">
        <f t="shared" si="50"/>
        <v>9188.2152617845713</v>
      </c>
      <c r="V90" s="52">
        <f t="shared" si="50"/>
        <v>10526.134277432808</v>
      </c>
      <c r="W90" s="52">
        <f t="shared" si="50"/>
        <v>11974.955213394074</v>
      </c>
      <c r="X90" s="52">
        <f t="shared" si="50"/>
        <v>13543.870880133931</v>
      </c>
      <c r="Y90" s="52">
        <f t="shared" si="50"/>
        <v>15242.836092635229</v>
      </c>
      <c r="Z90" s="52">
        <f t="shared" si="50"/>
        <v>17082.630833985211</v>
      </c>
      <c r="AA90" s="52">
        <f t="shared" si="50"/>
        <v>19074.928654677908</v>
      </c>
      <c r="AB90" s="52">
        <f t="shared" si="50"/>
        <v>21232.370741627434</v>
      </c>
      <c r="AC90" s="52">
        <f t="shared" si="50"/>
        <v>23568.646126862157</v>
      </c>
      <c r="AD90" s="52">
        <f t="shared" si="50"/>
        <v>26098.578544826221</v>
      </c>
      <c r="AE90" s="52">
        <f t="shared" si="50"/>
        <v>28838.220489400508</v>
      </c>
      <c r="AF90" s="52">
        <f t="shared" si="50"/>
        <v>31804.955067437524</v>
      </c>
    </row>
    <row r="91" spans="1:32">
      <c r="A91" s="31" t="s">
        <v>39</v>
      </c>
      <c r="K91" s="31"/>
      <c r="N91" s="52">
        <f>N21-N68</f>
        <v>498.85792270477577</v>
      </c>
      <c r="O91" s="52">
        <f>O21-O68</f>
        <v>978.0749058900019</v>
      </c>
      <c r="P91" s="52">
        <f t="shared" ref="P91:AF91" si="51">P21-P68</f>
        <v>1438.6893467321352</v>
      </c>
      <c r="Q91" s="52">
        <f t="shared" si="51"/>
        <v>1881.6883214494273</v>
      </c>
      <c r="R91" s="52">
        <f t="shared" si="51"/>
        <v>1972.9161212721856</v>
      </c>
      <c r="S91" s="52">
        <f t="shared" si="51"/>
        <v>2065.113507453686</v>
      </c>
      <c r="T91" s="52">
        <f t="shared" si="51"/>
        <v>2158.2907849416415</v>
      </c>
      <c r="U91" s="52">
        <f t="shared" si="51"/>
        <v>2252.4583682067032</v>
      </c>
      <c r="V91" s="52">
        <f t="shared" si="51"/>
        <v>2347.6267824064898</v>
      </c>
      <c r="W91" s="52">
        <f t="shared" si="51"/>
        <v>2443.8066645619938</v>
      </c>
      <c r="X91" s="52">
        <f t="shared" si="51"/>
        <v>2541.0087647464816</v>
      </c>
      <c r="Y91" s="52">
        <f t="shared" si="51"/>
        <v>2639.2439472870401</v>
      </c>
      <c r="Z91" s="52">
        <f t="shared" si="51"/>
        <v>2738.523191978883</v>
      </c>
      <c r="AA91" s="52">
        <f t="shared" si="51"/>
        <v>2838.8575953125701</v>
      </c>
      <c r="AB91" s="52">
        <f t="shared" si="51"/>
        <v>2940.2583717142688</v>
      </c>
      <c r="AC91" s="52">
        <f t="shared" si="51"/>
        <v>3042.7368547991928</v>
      </c>
      <c r="AD91" s="52">
        <f t="shared" si="51"/>
        <v>3146.3044986383693</v>
      </c>
      <c r="AE91" s="52">
        <f t="shared" si="51"/>
        <v>3250.9728790388644</v>
      </c>
      <c r="AF91" s="52">
        <f t="shared" si="51"/>
        <v>3356.7536948376173</v>
      </c>
    </row>
    <row r="96" spans="1:32">
      <c r="B96" s="1"/>
      <c r="C96" s="1"/>
      <c r="D96" s="1"/>
      <c r="O96" s="53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9C23F973F5AEDE4DA4ACD056439647C3" ma:contentTypeVersion="20" ma:contentTypeDescription="A content type to manage public (operations) IDB documents" ma:contentTypeScope="" ma:versionID="6edcd23fd7948c8d830d8936ba0b642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2f75a97534f73305059e4ad7324dd1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IDBDocs_x0020_Number xmlns="cdc7663a-08f0-4737-9e8c-148ce897a09c" xsi:nil="true"/>
    <Division_x0020_or_x0020_Unit xmlns="cdc7663a-08f0-4737-9e8c-148ce897a09c">IFD/ICS</Division_x0020_or_x0020_Unit>
    <Fiscal_x0020_Year_x0020_IDB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Hoffman, Nathalie Alexandra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CITIZEN SAFETY</TermName>
          <TermId xmlns="http://schemas.microsoft.com/office/infopath/2007/PartnerControls">954fe912-dcd8-47cc-a622-637d228b7304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41</Value>
      <Value>5</Value>
      <Value>4</Value>
      <Value>8</Value>
      <Value>43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AR-L1255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>R0000439319</Record_x0020_Number>
    <_dlc_DocId xmlns="cdc7663a-08f0-4737-9e8c-148ce897a09c">EZSHARE-891259931-62</_dlc_DocId>
    <_dlc_DocIdUrl xmlns="cdc7663a-08f0-4737-9e8c-148ce897a09c">
      <Url>https://idbg.sharepoint.com/teams/EZ-AR-LON/AR-L1255/_layouts/15/DocIdRedir.aspx?ID=EZSHARE-891259931-62</Url>
      <Description>EZSHARE-891259931-62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F727AFB4-F4A2-49D9-8332-9EAE722A428C}"/>
</file>

<file path=customXml/itemProps2.xml><?xml version="1.0" encoding="utf-8"?>
<ds:datastoreItem xmlns:ds="http://schemas.openxmlformats.org/officeDocument/2006/customXml" ds:itemID="{AE43D520-4C4E-40A6-9CCC-05F6AC2A78DF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52AD6598-485B-4AE2-9AAC-BF28742E980A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9CA3E010-0BAA-4803-965D-766A606F6A1F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E7B91D3D-0016-4893-A3AE-77F53678FA55}"/>
</file>

<file path=customXml/itemProps6.xml><?xml version="1.0" encoding="utf-8"?>
<ds:datastoreItem xmlns:ds="http://schemas.openxmlformats.org/officeDocument/2006/customXml" ds:itemID="{2870E2C9-89BD-4DD0-AE86-E572876E677E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terms/"/>
    <ds:schemaRef ds:uri="http://purl.org/dc/elements/1.1/"/>
    <ds:schemaRef ds:uri="cdc7663a-08f0-4737-9e8c-148ce897a09c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FLOW</vt:lpstr>
      <vt:lpstr>Estimations - Hom</vt:lpstr>
      <vt:lpstr>Estimations -Rob</vt:lpstr>
    </vt:vector>
  </TitlesOfParts>
  <Company>Universita' Comm. "Luigi Bocconi"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Tommy Murphy</dc:creator>
  <cp:keywords/>
  <cp:lastModifiedBy>Hoffman, Nathalie Alexandra</cp:lastModifiedBy>
  <cp:lastPrinted>2017-04-20T13:52:20Z</cp:lastPrinted>
  <dcterms:created xsi:type="dcterms:W3CDTF">2017-03-27T14:56:02Z</dcterms:created>
  <dcterms:modified xsi:type="dcterms:W3CDTF">2017-05-23T01:07:01Z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8;#Monitoring and Reporting|df3c2aa1-d63e-41aa-b1f5-bb15dee691ca</vt:lpwstr>
  </property>
  <property fmtid="{D5CDD505-2E9C-101B-9397-08002B2CF9AE}" pid="4" name="Country">
    <vt:lpwstr>5;#Argentina|eb1b705c-195f-4c3b-9661-b201f2fee3c5</vt:lpwstr>
  </property>
  <property fmtid="{D5CDD505-2E9C-101B-9397-08002B2CF9AE}" pid="5" name="Fund IDB">
    <vt:lpwstr>4;#ORC|c028a4b2-ad8b-4cf4-9cac-a2ae6a778e23</vt:lpwstr>
  </property>
  <property fmtid="{D5CDD505-2E9C-101B-9397-08002B2CF9AE}" pid="6" name="Sector IDB">
    <vt:lpwstr>41;#SOCIAL INVESTMENT|3f908695-d5b5-49f6-941f-76876b39564f</vt:lpwstr>
  </property>
  <property fmtid="{D5CDD505-2E9C-101B-9397-08002B2CF9AE}" pid="7" name="Sub-Sector">
    <vt:lpwstr>43;#CITIZEN SAFETY|954fe912-dcd8-47cc-a622-637d228b7304</vt:lpwstr>
  </property>
  <property fmtid="{D5CDD505-2E9C-101B-9397-08002B2CF9AE}" pid="8" name="Series Operations IDB">
    <vt:lpwstr/>
  </property>
  <property fmtid="{D5CDD505-2E9C-101B-9397-08002B2CF9AE}" pid="9" name="TaxKeyword">
    <vt:lpwstr/>
  </property>
  <property fmtid="{D5CDD505-2E9C-101B-9397-08002B2CF9AE}" pid="10" name="TaxKeywordTaxHTField">
    <vt:lpwstr/>
  </property>
  <property fmtid="{D5CDD505-2E9C-101B-9397-08002B2CF9AE}" pid="11" name="_dlc_DocIdItemGuid">
    <vt:lpwstr>ba9e49e5-b72c-4903-8c1b-b173df46243d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0x0101001A458A224826124E8B45B1D613300CFC009C23F973F5AEDE4DA4ACD056439647C3</vt:lpwstr>
  </property>
</Properties>
</file>