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90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iagop\Documents\BR-T1321 - ATN-MA-15405-BR - Suporte a Preparacao do Projeto Novo Mané Dendê\"/>
    </mc:Choice>
  </mc:AlternateContent>
  <bookViews>
    <workbookView xWindow="0" yWindow="0" windowWidth="12270" windowHeight="261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Sheet1!$A$1:$AE$49</definedName>
    <definedName name="_xlnm.Print_Titles" localSheetId="0">Sheet1!$10:$11</definedName>
  </definedNames>
  <calcPr calcId="171027"/>
</workbook>
</file>

<file path=xl/calcChain.xml><?xml version="1.0" encoding="utf-8"?>
<calcChain xmlns="http://schemas.openxmlformats.org/spreadsheetml/2006/main">
  <c r="Y33" i="1" l="1"/>
  <c r="Y30" i="1" l="1"/>
  <c r="Y31" i="1"/>
  <c r="Y29" i="1"/>
  <c r="E30" i="1"/>
  <c r="E29" i="1"/>
  <c r="AA15" i="1" l="1"/>
  <c r="T15" i="1" l="1"/>
  <c r="T17" i="1"/>
  <c r="T14" i="1"/>
  <c r="U14" i="1" l="1"/>
  <c r="Z14" i="1"/>
  <c r="Z38" i="1" s="1"/>
  <c r="U15" i="1"/>
  <c r="U17" i="1"/>
  <c r="Z17" i="1"/>
  <c r="AA17" i="1" s="1"/>
  <c r="X14" i="1"/>
  <c r="X15" i="1"/>
  <c r="X16" i="1"/>
  <c r="X17" i="1"/>
  <c r="Z12" i="1" l="1"/>
  <c r="Y12" i="1"/>
  <c r="E12" i="1"/>
  <c r="AB15" i="1" l="1"/>
  <c r="AB17" i="1"/>
  <c r="AA14" i="1"/>
  <c r="AB14" i="1" s="1"/>
  <c r="Y38" i="1"/>
  <c r="AC17" i="1" l="1"/>
  <c r="AC14" i="1"/>
  <c r="AC15" i="1"/>
  <c r="AA12" i="1"/>
  <c r="AD17" i="1"/>
  <c r="AE17" i="1"/>
  <c r="AE14" i="1"/>
  <c r="AD14" i="1"/>
  <c r="AD15" i="1"/>
  <c r="AE15" i="1" l="1"/>
  <c r="B8" i="2" l="1"/>
  <c r="B9" i="2"/>
  <c r="N34" i="1"/>
  <c r="M34" i="1"/>
  <c r="N20" i="1"/>
  <c r="M20" i="1"/>
  <c r="N12" i="1"/>
  <c r="M12" i="1"/>
  <c r="M38" i="1" s="1"/>
  <c r="P37" i="1"/>
  <c r="P34" i="1" s="1"/>
  <c r="O37" i="1"/>
  <c r="R37" i="1" s="1"/>
  <c r="P28" i="1"/>
  <c r="O28" i="1"/>
  <c r="R28" i="1" s="1"/>
  <c r="P27" i="1"/>
  <c r="O27" i="1"/>
  <c r="R27" i="1" s="1"/>
  <c r="P26" i="1"/>
  <c r="O26" i="1"/>
  <c r="R26" i="1" s="1"/>
  <c r="P25" i="1"/>
  <c r="O25" i="1"/>
  <c r="R25" i="1" s="1"/>
  <c r="P23" i="1"/>
  <c r="O23" i="1"/>
  <c r="R23" i="1" s="1"/>
  <c r="P22" i="1"/>
  <c r="O22" i="1"/>
  <c r="R22" i="1" s="1"/>
  <c r="O18" i="1"/>
  <c r="P18" i="1"/>
  <c r="O19" i="1"/>
  <c r="Q19" i="1" s="1"/>
  <c r="S19" i="1" s="1"/>
  <c r="P19" i="1"/>
  <c r="P17" i="1"/>
  <c r="O17" i="1"/>
  <c r="O15" i="1"/>
  <c r="P15" i="1"/>
  <c r="P20" i="1"/>
  <c r="E34" i="1"/>
  <c r="E38" i="1" s="1"/>
  <c r="N38" i="1" l="1"/>
  <c r="O20" i="1"/>
  <c r="X19" i="1"/>
  <c r="AE19" i="1" s="1"/>
  <c r="Q18" i="1"/>
  <c r="S18" i="1" s="1"/>
  <c r="U18" i="1"/>
  <c r="M39" i="1"/>
  <c r="R34" i="1"/>
  <c r="R20" i="1"/>
  <c r="O34" i="1"/>
  <c r="AE21" i="1"/>
  <c r="O12" i="1"/>
  <c r="R12" i="1"/>
  <c r="AE22" i="1"/>
  <c r="P12" i="1"/>
  <c r="P38" i="1" s="1"/>
  <c r="Q12" i="1" l="1"/>
  <c r="Q38" i="1"/>
  <c r="S14" i="1"/>
  <c r="S17" i="1"/>
  <c r="R38" i="1"/>
  <c r="S12" i="1"/>
  <c r="Q39" i="1"/>
  <c r="O38" i="1"/>
  <c r="X18" i="1"/>
  <c r="AE18" i="1" s="1"/>
  <c r="AD19" i="1"/>
  <c r="Y39" i="1"/>
  <c r="O39" i="1"/>
  <c r="S15" i="1" l="1"/>
  <c r="AD18" i="1"/>
</calcChain>
</file>

<file path=xl/sharedStrings.xml><?xml version="1.0" encoding="utf-8"?>
<sst xmlns="http://schemas.openxmlformats.org/spreadsheetml/2006/main" count="177" uniqueCount="115">
  <si>
    <t xml:space="preserve"> </t>
  </si>
  <si>
    <t>Total</t>
  </si>
  <si>
    <t>Ref. POA</t>
  </si>
  <si>
    <t xml:space="preserve">Banco Interamericano de Desarrollo </t>
  </si>
  <si>
    <t>VPC/FMP</t>
  </si>
  <si>
    <t>Nº Item</t>
  </si>
  <si>
    <t>Ex Post</t>
  </si>
  <si>
    <t>Descrição das Aquisições
(1)</t>
  </si>
  <si>
    <t>Firmas de Consultoria</t>
  </si>
  <si>
    <r>
      <rPr>
        <b/>
        <vertAlign val="superscript"/>
        <sz val="12"/>
        <rFont val="Times New Roman"/>
        <family val="1"/>
      </rPr>
      <t>(1)</t>
    </r>
    <r>
      <rPr>
        <sz val="12"/>
        <rFont val="Times New Roman"/>
        <family val="1"/>
      </rPr>
      <t xml:space="preserve"> Se recomenda o agrupamento das aquisições de natureza similar tais como equipamentos de informática , mobiliário, publicações, passagens etc. Se existirem grupos de contratos individuais similares que irão ser executados em períodos distintos , os mesmos podem ser incluídos agrupados com um mesmo título adicionando uma explicação na  coluna "Comentários", indicando o valor promédio individual e o período durante o qual seriam executados.  Por exemplo: Em um projeto para promoção de exportações que incluisse viagens para participação em feiras, seria inserido um item com o seguinte texto “Passagens Aéreas para Feiras", o valor total estimado em US$ X mil e uma explicação na coluna "Comentários":  Este é um agrupamento de aproximadamente 4 passagens para participação em feiras da região  durante os anos X e X1.</t>
    </r>
  </si>
  <si>
    <r>
      <rPr>
        <b/>
        <vertAlign val="superscript"/>
        <sz val="12"/>
        <rFont val="Times New Roman"/>
        <family val="1"/>
      </rPr>
      <t>(2)</t>
    </r>
    <r>
      <rPr>
        <sz val="12"/>
        <rFont val="Times New Roman"/>
        <family val="1"/>
      </rPr>
      <t xml:space="preserve"> </t>
    </r>
    <r>
      <rPr>
        <b/>
        <u/>
        <sz val="12"/>
        <rFont val="Times New Roman"/>
        <family val="1"/>
      </rPr>
      <t>Bens e Serviços</t>
    </r>
    <r>
      <rPr>
        <sz val="12"/>
        <rFont val="Times New Roman"/>
        <family val="1"/>
      </rPr>
      <t xml:space="preserve">: LPI: Licitação Pública Internacional;  LPN: Licitação Pública Nacional;  CP: Comparação de Preços;  CD: Contratação Direta, SN: Sistema Nacional.    </t>
    </r>
  </si>
  <si>
    <r>
      <rPr>
        <b/>
        <vertAlign val="superscript"/>
        <sz val="12"/>
        <rFont val="Times New Roman"/>
        <family val="1"/>
      </rPr>
      <t>(2)</t>
    </r>
    <r>
      <rPr>
        <sz val="12"/>
        <rFont val="Times New Roman"/>
        <family val="1"/>
      </rPr>
      <t xml:space="preserve"> </t>
    </r>
    <r>
      <rPr>
        <b/>
        <u/>
        <sz val="12"/>
        <rFont val="Times New Roman"/>
        <family val="1"/>
      </rPr>
      <t>Firmas de Consultoria</t>
    </r>
    <r>
      <rPr>
        <sz val="12"/>
        <rFont val="Times New Roman"/>
        <family val="1"/>
      </rPr>
      <t>:  SBQ: Seleção Baseada na Qualidade, SQC: Seleção Baseada nas Qualificações do Consultor; SBQC: Seleção Baseada na Qualidade e Custo; SBMC: Seleção Baseada  no Menor Custo; SBOF: Seleção Baseada  no Orçamento Fixo, CD: Contratação Direta;  SN: Sistema Nacional.</t>
    </r>
  </si>
  <si>
    <r>
      <rPr>
        <b/>
        <vertAlign val="superscript"/>
        <sz val="12"/>
        <rFont val="Times New Roman"/>
        <family val="1"/>
      </rPr>
      <t>(3)</t>
    </r>
    <r>
      <rPr>
        <sz val="12"/>
        <rFont val="Times New Roman"/>
        <family val="1"/>
      </rPr>
      <t xml:space="preserve"> </t>
    </r>
    <r>
      <rPr>
        <b/>
        <u/>
        <sz val="12"/>
        <rFont val="Times New Roman"/>
        <family val="1"/>
      </rPr>
      <t xml:space="preserve"> Revisão Ex-ante/ Ex-post / SN</t>
    </r>
    <r>
      <rPr>
        <sz val="12"/>
        <rFont val="Times New Roman"/>
        <family val="1"/>
      </rPr>
      <t>. Em geral, dependendo da capacidade institucional e do nivel de risco associados às aquisições a modalidade padrão de revisão é a revisão ex-post. Para processos críticos ou complexos poderá ser estabelecida a revisão ex-ante. Nos casos que o sistema nacional esteja aprovado para o método associado com a aquisição, a supervisão será feita pelo sistema nacional.</t>
    </r>
  </si>
  <si>
    <r>
      <t>(4)</t>
    </r>
    <r>
      <rPr>
        <sz val="12"/>
        <rFont val="Times New Roman"/>
        <family val="1"/>
      </rPr>
      <t xml:space="preserve">  </t>
    </r>
    <r>
      <rPr>
        <b/>
        <u/>
        <sz val="12"/>
        <rFont val="Times New Roman"/>
        <family val="1"/>
      </rPr>
      <t>Revisão Técnica</t>
    </r>
    <r>
      <rPr>
        <sz val="12"/>
        <rFont val="Times New Roman"/>
        <family val="1"/>
      </rPr>
      <t>: Esta coluna será utilizada pelo Chefe de Equipe do Projeto do BID (JEP) para definir aquelas aquisições que considere "críticas" ou "complexas" que requeiram a revisão ex- ante dos Termos de Referência (TDR), Especificações Técnicas (ET), relatórios, produtos e outros.</t>
    </r>
  </si>
  <si>
    <t>Notas:</t>
  </si>
  <si>
    <t>Consultores Individuais</t>
  </si>
  <si>
    <t>2.2.1</t>
  </si>
  <si>
    <t>2.2.2</t>
  </si>
  <si>
    <t>2.2.3</t>
  </si>
  <si>
    <t>2.2.4</t>
  </si>
  <si>
    <t>1.1.1</t>
  </si>
  <si>
    <t>BID %</t>
  </si>
  <si>
    <t>Local %</t>
  </si>
  <si>
    <t>CI</t>
  </si>
  <si>
    <r>
      <rPr>
        <b/>
        <vertAlign val="superscript"/>
        <sz val="12"/>
        <rFont val="Times New Roman"/>
        <family val="1"/>
      </rPr>
      <t xml:space="preserve">(2) </t>
    </r>
    <r>
      <rPr>
        <b/>
        <u/>
        <sz val="12"/>
        <rFont val="Times New Roman"/>
        <family val="1"/>
      </rPr>
      <t>Sistema Nacional</t>
    </r>
    <r>
      <rPr>
        <sz val="12"/>
        <rFont val="Times New Roman"/>
        <family val="1"/>
      </rPr>
      <t>: SN: Para CTNR do Setor Público quando o sistema nacional está aprovado para o método associado à aquisição.</t>
    </r>
  </si>
  <si>
    <t>Ex-Ante</t>
  </si>
  <si>
    <r>
      <rPr>
        <b/>
        <vertAlign val="superscript"/>
        <sz val="12"/>
        <rFont val="Times New Roman"/>
        <family val="1"/>
      </rPr>
      <t xml:space="preserve">(2) </t>
    </r>
    <r>
      <rPr>
        <b/>
        <u/>
        <sz val="12"/>
        <rFont val="Times New Roman"/>
        <family val="1"/>
      </rPr>
      <t>Consultores Individuais</t>
    </r>
    <r>
      <rPr>
        <sz val="12"/>
        <rFont val="Times New Roman"/>
        <family val="1"/>
      </rPr>
      <t>: CI: Seleção Baseada na Comparação de Qualificações de Consultores Individuais - 3 Currículos Vitae (3 CV) ; CD: Contratação Direta, SN: Sistema Nacional.</t>
    </r>
  </si>
  <si>
    <t>1.1.2</t>
  </si>
  <si>
    <t>1.2.1</t>
  </si>
  <si>
    <t>1.2.2</t>
  </si>
  <si>
    <t>Consultor Individual</t>
  </si>
  <si>
    <t>Consultoria Instrumentos Operativos</t>
  </si>
  <si>
    <t>COMPONENTE 3</t>
  </si>
  <si>
    <t>COMPONENTE 2</t>
  </si>
  <si>
    <t>COMPONENTE 1</t>
  </si>
  <si>
    <r>
      <t xml:space="preserve">País: </t>
    </r>
    <r>
      <rPr>
        <sz val="12"/>
        <rFont val="Times New Roman"/>
        <family val="1"/>
      </rPr>
      <t>Brasil</t>
    </r>
  </si>
  <si>
    <t>Componente Executado pelo BID</t>
  </si>
  <si>
    <t>BID contrata</t>
  </si>
  <si>
    <r>
      <t xml:space="preserve">Número da Cooperação Técnica: </t>
    </r>
    <r>
      <rPr>
        <sz val="12"/>
        <rFont val="Times New Roman"/>
        <family val="1"/>
      </rPr>
      <t>BR-T1321</t>
    </r>
  </si>
  <si>
    <r>
      <t xml:space="preserve">Setor Público ou  Privado: </t>
    </r>
    <r>
      <rPr>
        <sz val="12"/>
        <rFont val="Times New Roman"/>
        <family val="1"/>
      </rPr>
      <t xml:space="preserve"> Público</t>
    </r>
  </si>
  <si>
    <t>PLANO DE AQUISIÇÕES (PA)</t>
  </si>
  <si>
    <t>Período do Plano: 18 meses</t>
  </si>
  <si>
    <t xml:space="preserve">Montante limite para revisão Ex -post das aquisições: </t>
  </si>
  <si>
    <t>Serviços (montante em U$S): Todos</t>
  </si>
  <si>
    <t>Consultorias (montante em U$S): Todos</t>
  </si>
  <si>
    <t>Comentários</t>
  </si>
  <si>
    <t>Fonte de Financiamento e Percentual</t>
  </si>
  <si>
    <t>Revisão Técnica do Chefe de Equipe
(4)</t>
  </si>
  <si>
    <t>Revisão das Aquisições
 (3)</t>
  </si>
  <si>
    <t>Método de Aquisição
(2)</t>
  </si>
  <si>
    <t>Custo Estimado da Aquisição      (US$ x 1000)</t>
  </si>
  <si>
    <t>SBQC</t>
  </si>
  <si>
    <t>SQC</t>
  </si>
  <si>
    <t>Consultoria Avaliação Institucional</t>
  </si>
  <si>
    <t>Consultoria Avaliação Financiera</t>
  </si>
  <si>
    <t>Consultoria Desenho do Piloto de Residuos Sólidos</t>
  </si>
  <si>
    <t>Consultor Individual para preparar o Relatório Final do Projeto</t>
  </si>
  <si>
    <t>Consultoria Planejamento Operacional</t>
  </si>
  <si>
    <t>Auditoria Independente</t>
  </si>
  <si>
    <t>bid</t>
  </si>
  <si>
    <t>local</t>
  </si>
  <si>
    <t>SIMULAÇÃO</t>
  </si>
  <si>
    <t>PROPOSTA DE ALTERAÇÃO</t>
  </si>
  <si>
    <t>%</t>
  </si>
  <si>
    <t>R$</t>
  </si>
  <si>
    <r>
      <t>Elaboração de  Programas de Fortalecimento Institucional</t>
    </r>
    <r>
      <rPr>
        <b/>
        <sz val="12"/>
        <rFont val="Times New Roman"/>
        <family val="1"/>
      </rPr>
      <t xml:space="preserve"> (5)</t>
    </r>
  </si>
  <si>
    <r>
      <t xml:space="preserve">Consultores para apoiar à UPP </t>
    </r>
    <r>
      <rPr>
        <b/>
        <sz val="12"/>
        <rFont val="Times New Roman"/>
        <family val="1"/>
      </rPr>
      <t>(7)</t>
    </r>
  </si>
  <si>
    <r>
      <t>(6)</t>
    </r>
    <r>
      <rPr>
        <sz val="12"/>
        <rFont val="Times New Roman"/>
        <family val="1"/>
      </rPr>
      <t xml:space="preserve">  </t>
    </r>
    <r>
      <rPr>
        <b/>
        <u/>
        <sz val="12"/>
        <rFont val="Times New Roman"/>
        <family val="1"/>
      </rPr>
      <t>Preparar diretrizes para atualização do plano de saneamento básico</t>
    </r>
    <r>
      <rPr>
        <sz val="12"/>
        <rFont val="Times New Roman"/>
        <family val="1"/>
      </rPr>
      <t xml:space="preserve">: Neste item foi feito o remanejamento total do valor proposto. Considerando a contratação de um consultor para apoiar a UPP na área de saneamento, os US$ 20 mil previsto passam a integrar o item "Consultores para apoiar a UPP", sendo incluída na contratação deste consultor a tarefa de definir tais diretrizes. </t>
    </r>
  </si>
  <si>
    <r>
      <t>(5)</t>
    </r>
    <r>
      <rPr>
        <sz val="12"/>
        <rFont val="Times New Roman"/>
        <family val="1"/>
      </rPr>
      <t xml:space="preserve">  </t>
    </r>
    <r>
      <rPr>
        <b/>
        <u/>
        <sz val="12"/>
        <rFont val="Times New Roman"/>
        <family val="1"/>
      </rPr>
      <t>Elaboração de Programas de Fortalecimento Institucional</t>
    </r>
    <r>
      <rPr>
        <sz val="12"/>
        <rFont val="Times New Roman"/>
        <family val="1"/>
      </rPr>
      <t xml:space="preserve">: Neste item foi feito um remanejamento do valor proposto. Dos US$ 100 mil previstos, foram relocados US$ 30 mil para o item "Consultores para apoiar à UPP ". O entendimento dos membros da UPP, após avaliação do TDR de Fortalecimento Institucional, é de que US$ 70 mil é suficiente para garantir o objetivo.   </t>
    </r>
  </si>
  <si>
    <t>Data Estimada do Anúncio da Aquisição ou do Início da Contratação</t>
  </si>
  <si>
    <t>2.1.1</t>
  </si>
  <si>
    <t>2.1.2</t>
  </si>
  <si>
    <t>Ambiental</t>
  </si>
  <si>
    <t>Social</t>
  </si>
  <si>
    <t>Sim</t>
  </si>
  <si>
    <r>
      <t xml:space="preserve">Nome do Projeto: </t>
    </r>
    <r>
      <rPr>
        <sz val="12"/>
        <rFont val="Times New Roman"/>
        <family val="1"/>
      </rPr>
      <t xml:space="preserve">Apoio para a Preparação do </t>
    </r>
    <r>
      <rPr>
        <sz val="12"/>
        <color rgb="FF0070C0"/>
        <rFont val="Times New Roman"/>
        <family val="1"/>
      </rPr>
      <t>“Programa de Saneamento Ambiental e de Urbanização do Subúrbio de Salvador: 1ª Etapa - Novo Mané Dendê”</t>
    </r>
  </si>
  <si>
    <t xml:space="preserve">Elaboração do Plano Geral de Intervenções, Análises de Viabilidade e Projeto Básico do Programa de Saneamento Ambiental e Urbanização da Bacia do Rio Mané Dendê </t>
  </si>
  <si>
    <r>
      <t xml:space="preserve">Agência Executora (AE): </t>
    </r>
    <r>
      <rPr>
        <sz val="12"/>
        <rFont val="Times New Roman"/>
        <family val="1"/>
      </rPr>
      <t>Municípiode Salvador por meio da</t>
    </r>
    <r>
      <rPr>
        <sz val="12"/>
        <color rgb="FF0070C0"/>
        <rFont val="Times New Roman"/>
        <family val="1"/>
      </rPr>
      <t xml:space="preserve"> </t>
    </r>
    <r>
      <rPr>
        <sz val="12"/>
        <rFont val="Times New Roman"/>
        <family val="1"/>
      </rPr>
      <t>Fundação Mário Leal Ferreira.</t>
    </r>
  </si>
  <si>
    <t>1.1</t>
  </si>
  <si>
    <t>1.2</t>
  </si>
  <si>
    <t>2.1</t>
  </si>
  <si>
    <t>2.2</t>
  </si>
  <si>
    <t>3.1</t>
  </si>
  <si>
    <t>3.2</t>
  </si>
  <si>
    <t>3.2.1</t>
  </si>
  <si>
    <t>4.1</t>
  </si>
  <si>
    <t xml:space="preserve">Revisto por: </t>
  </si>
  <si>
    <t>BID</t>
  </si>
  <si>
    <t>PMS</t>
  </si>
  <si>
    <t xml:space="preserve">Valores do PA inicial </t>
  </si>
  <si>
    <t>MEMÓRIA DE CÁLCULO DAS ALTERAÇÕES</t>
  </si>
  <si>
    <t xml:space="preserve">1. Valor da Contrato de Elaboração de Projeto: </t>
  </si>
  <si>
    <t>2. Valor da Retirada da Viabilidade Sócioeconomico (economista)</t>
  </si>
  <si>
    <t>Em dolar</t>
  </si>
  <si>
    <t>Total (1-2) =</t>
  </si>
  <si>
    <r>
      <t>(7)</t>
    </r>
    <r>
      <rPr>
        <sz val="12"/>
        <rFont val="Times New Roman"/>
        <family val="1"/>
      </rPr>
      <t xml:space="preserve">  </t>
    </r>
    <r>
      <rPr>
        <b/>
        <u/>
        <sz val="12"/>
        <rFont val="Times New Roman"/>
        <family val="1"/>
      </rPr>
      <t>Consultores para apoiar a UPP</t>
    </r>
    <r>
      <rPr>
        <sz val="12"/>
        <rFont val="Times New Roman"/>
        <family val="1"/>
      </rPr>
      <t>: Neste item, houve o acréscimo de US$ 30 mil, conforme explicam as notas 5 e 6. Com o valor anterior, US$ 120 mil, foram contratados três consultores de apoio à UPP: um consultor socioambiental por 09 meses; um consultor de saneamento por 12 meses; e um consultor de urbanização, por 15 meses. Com o acréscimo de US$ 30 mil será contratado o Consultor da área Social e Reassentamento para apoiar a UPP por 9 meses.</t>
    </r>
  </si>
  <si>
    <t>Valores propostos em 17/03/2017</t>
  </si>
  <si>
    <t>Valores atuais em 1.000 Reais</t>
  </si>
  <si>
    <t xml:space="preserve">Percentuais atuais </t>
  </si>
  <si>
    <t>percentual dolar</t>
  </si>
  <si>
    <t>Valores atualizados em 09/07/2018</t>
  </si>
  <si>
    <t>TOTAL</t>
  </si>
  <si>
    <t>-</t>
  </si>
  <si>
    <t>Versão: 09/07/2018</t>
  </si>
  <si>
    <t>Data: 09/07/2018</t>
  </si>
  <si>
    <t>2.2.5</t>
  </si>
  <si>
    <t>Consultoria Ambiental</t>
  </si>
  <si>
    <t>2.2.6</t>
  </si>
  <si>
    <t>Consultoria Social</t>
  </si>
  <si>
    <t>2.2.7</t>
  </si>
  <si>
    <t>Consultoria Técnica revisão de projetos</t>
  </si>
  <si>
    <t>2.3.1</t>
  </si>
  <si>
    <t>Serviços que não são de consultoria</t>
  </si>
  <si>
    <t>Logística Taller de arranque</t>
  </si>
  <si>
    <t>CD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</si>
</sst>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_-;\-* #,##0.00_-;_-* &quot;-&quot;??_-;_-@_-"/>
    <numFmt numFmtId="165" formatCode="_-* #,##0_-;\-* #,##0_-;_-* &quot;-&quot;??_-;_-@_-"/>
    <numFmt numFmtId="166" formatCode="&quot;R$&quot;\ #,##0.00"/>
    <numFmt numFmtId="167" formatCode="0.0%"/>
    <numFmt numFmtId="168" formatCode="#,##0.0"/>
    <numFmt numFmtId="169" formatCode="_-* #,##0.0_-;\-* #,##0.0_-;_-* &quot;-&quot;??_-;_-@_-"/>
  </numFmts>
  <fonts count="15" x14ac:knownFonts="1">
    <font>
      <sz val="10"/>
      <name val="Arial"/>
    </font>
    <font>
      <b/>
      <sz val="12"/>
      <color theme="0"/>
      <name val="Times New Roman"/>
      <family val="1"/>
    </font>
    <font>
      <sz val="12"/>
      <color theme="0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vertAlign val="superscript"/>
      <sz val="12"/>
      <name val="Times New Roman"/>
      <family val="1"/>
    </font>
    <font>
      <b/>
      <vertAlign val="superscript"/>
      <sz val="12"/>
      <name val="Times New Roman"/>
      <family val="1"/>
    </font>
    <font>
      <b/>
      <u/>
      <sz val="12"/>
      <name val="Times New Roman"/>
      <family val="1"/>
    </font>
    <font>
      <sz val="12"/>
      <color rgb="FF0070C0"/>
      <name val="Times New Roman"/>
      <family val="1"/>
    </font>
    <font>
      <sz val="10"/>
      <name val="Arial"/>
      <family val="2"/>
    </font>
    <font>
      <b/>
      <sz val="14"/>
      <name val="Times New Roman"/>
      <family val="1"/>
    </font>
    <font>
      <sz val="10"/>
      <name val="Arial"/>
      <family val="2"/>
    </font>
    <font>
      <b/>
      <sz val="10"/>
      <name val="Arial"/>
      <family val="2"/>
    </font>
    <font>
      <sz val="10"/>
      <name val="Arial"/>
    </font>
    <font>
      <strike/>
      <sz val="12"/>
      <name val="Times New Roman"/>
      <family val="1"/>
    </font>
  </fonts>
  <fills count="12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9" fillId="0" borderId="0" applyFont="0" applyFill="0" applyBorder="0" applyAlignment="0" applyProtection="0"/>
    <xf numFmtId="9" fontId="13" fillId="0" borderId="0" applyFont="0" applyFill="0" applyBorder="0" applyAlignment="0" applyProtection="0"/>
  </cellStyleXfs>
  <cellXfs count="208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3" fillId="3" borderId="4" xfId="0" applyFont="1" applyFill="1" applyBorder="1"/>
    <xf numFmtId="0" fontId="4" fillId="0" borderId="25" xfId="0" applyFont="1" applyBorder="1"/>
    <xf numFmtId="0" fontId="4" fillId="0" borderId="1" xfId="0" applyFont="1" applyBorder="1"/>
    <xf numFmtId="0" fontId="3" fillId="0" borderId="1" xfId="0" applyFont="1" applyBorder="1"/>
    <xf numFmtId="0" fontId="3" fillId="0" borderId="25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9" xfId="0" applyFont="1" applyBorder="1" applyAlignment="1">
      <alignment horizontal="right"/>
    </xf>
    <xf numFmtId="0" fontId="4" fillId="0" borderId="9" xfId="0" applyFont="1" applyBorder="1" applyAlignment="1"/>
    <xf numFmtId="0" fontId="4" fillId="0" borderId="0" xfId="0" applyFont="1"/>
    <xf numFmtId="0" fontId="3" fillId="0" borderId="1" xfId="0" applyFont="1" applyBorder="1" applyAlignment="1">
      <alignment horizontal="center"/>
    </xf>
    <xf numFmtId="17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17" fontId="3" fillId="0" borderId="1" xfId="0" applyNumberFormat="1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/>
    </xf>
    <xf numFmtId="3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3" fontId="4" fillId="0" borderId="6" xfId="0" applyNumberFormat="1" applyFont="1" applyBorder="1" applyAlignment="1">
      <alignment horizontal="center"/>
    </xf>
    <xf numFmtId="3" fontId="3" fillId="0" borderId="9" xfId="0" applyNumberFormat="1" applyFont="1" applyBorder="1"/>
    <xf numFmtId="0" fontId="4" fillId="0" borderId="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25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25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3" fillId="3" borderId="20" xfId="0" applyFont="1" applyFill="1" applyBorder="1" applyAlignment="1">
      <alignment horizontal="center"/>
    </xf>
    <xf numFmtId="0" fontId="3" fillId="0" borderId="1" xfId="0" applyFont="1" applyBorder="1" applyAlignment="1">
      <alignment vertical="center" wrapText="1"/>
    </xf>
    <xf numFmtId="0" fontId="3" fillId="4" borderId="1" xfId="0" applyFont="1" applyFill="1" applyBorder="1" applyAlignment="1">
      <alignment vertical="center"/>
    </xf>
    <xf numFmtId="0" fontId="3" fillId="0" borderId="0" xfId="0" applyFont="1" applyAlignment="1">
      <alignment horizontal="left"/>
    </xf>
    <xf numFmtId="0" fontId="3" fillId="3" borderId="19" xfId="0" applyFont="1" applyFill="1" applyBorder="1" applyAlignment="1">
      <alignment horizontal="left"/>
    </xf>
    <xf numFmtId="0" fontId="4" fillId="0" borderId="21" xfId="0" applyFont="1" applyBorder="1" applyAlignment="1">
      <alignment horizontal="left" vertical="center"/>
    </xf>
    <xf numFmtId="0" fontId="4" fillId="0" borderId="21" xfId="0" applyFont="1" applyBorder="1" applyAlignment="1">
      <alignment horizontal="left"/>
    </xf>
    <xf numFmtId="0" fontId="3" fillId="0" borderId="21" xfId="0" applyFont="1" applyBorder="1" applyAlignment="1">
      <alignment horizontal="left" vertical="center"/>
    </xf>
    <xf numFmtId="0" fontId="4" fillId="0" borderId="22" xfId="0" applyFont="1" applyBorder="1" applyAlignment="1">
      <alignment horizontal="left"/>
    </xf>
    <xf numFmtId="17" fontId="3" fillId="0" borderId="1" xfId="0" applyNumberFormat="1" applyFont="1" applyFill="1" applyBorder="1" applyAlignment="1">
      <alignment horizontal="center" vertical="center"/>
    </xf>
    <xf numFmtId="0" fontId="3" fillId="0" borderId="21" xfId="0" applyFont="1" applyBorder="1" applyAlignment="1">
      <alignment horizontal="left"/>
    </xf>
    <xf numFmtId="165" fontId="3" fillId="0" borderId="0" xfId="1" applyNumberFormat="1" applyFont="1"/>
    <xf numFmtId="165" fontId="4" fillId="6" borderId="33" xfId="1" applyNumberFormat="1" applyFont="1" applyFill="1" applyBorder="1" applyAlignment="1">
      <alignment horizontal="center" vertical="center" wrapText="1"/>
    </xf>
    <xf numFmtId="165" fontId="4" fillId="6" borderId="25" xfId="1" applyNumberFormat="1" applyFont="1" applyFill="1" applyBorder="1" applyAlignment="1">
      <alignment horizontal="center" vertical="center"/>
    </xf>
    <xf numFmtId="165" fontId="10" fillId="7" borderId="33" xfId="1" applyNumberFormat="1" applyFont="1" applyFill="1" applyBorder="1"/>
    <xf numFmtId="165" fontId="10" fillId="7" borderId="25" xfId="1" applyNumberFormat="1" applyFont="1" applyFill="1" applyBorder="1"/>
    <xf numFmtId="165" fontId="10" fillId="8" borderId="33" xfId="1" applyNumberFormat="1" applyFont="1" applyFill="1" applyBorder="1"/>
    <xf numFmtId="165" fontId="10" fillId="8" borderId="25" xfId="1" applyNumberFormat="1" applyFont="1" applyFill="1" applyBorder="1"/>
    <xf numFmtId="165" fontId="4" fillId="5" borderId="1" xfId="1" applyNumberFormat="1" applyFont="1" applyFill="1" applyBorder="1"/>
    <xf numFmtId="165" fontId="4" fillId="6" borderId="1" xfId="1" applyNumberFormat="1" applyFont="1" applyFill="1" applyBorder="1"/>
    <xf numFmtId="165" fontId="3" fillId="5" borderId="1" xfId="1" applyNumberFormat="1" applyFont="1" applyFill="1" applyBorder="1" applyAlignment="1">
      <alignment vertical="center"/>
    </xf>
    <xf numFmtId="165" fontId="3" fillId="6" borderId="1" xfId="1" applyNumberFormat="1" applyFont="1" applyFill="1" applyBorder="1" applyAlignment="1">
      <alignment vertical="center"/>
    </xf>
    <xf numFmtId="165" fontId="3" fillId="5" borderId="1" xfId="1" applyNumberFormat="1" applyFont="1" applyFill="1" applyBorder="1"/>
    <xf numFmtId="165" fontId="3" fillId="6" borderId="1" xfId="1" applyNumberFormat="1" applyFont="1" applyFill="1" applyBorder="1"/>
    <xf numFmtId="165" fontId="4" fillId="5" borderId="1" xfId="1" applyNumberFormat="1" applyFont="1" applyFill="1" applyBorder="1" applyAlignment="1">
      <alignment vertical="center"/>
    </xf>
    <xf numFmtId="165" fontId="4" fillId="6" borderId="1" xfId="1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Border="1"/>
    <xf numFmtId="0" fontId="4" fillId="0" borderId="0" xfId="0" applyFont="1" applyFill="1" applyBorder="1" applyAlignment="1"/>
    <xf numFmtId="0" fontId="3" fillId="0" borderId="0" xfId="0" applyFont="1" applyFill="1" applyBorder="1"/>
    <xf numFmtId="0" fontId="3" fillId="0" borderId="18" xfId="0" applyFont="1" applyFill="1" applyBorder="1" applyAlignment="1">
      <alignment horizontal="center"/>
    </xf>
    <xf numFmtId="0" fontId="4" fillId="0" borderId="17" xfId="0" applyFont="1" applyFill="1" applyBorder="1" applyAlignment="1">
      <alignment horizontal="left"/>
    </xf>
    <xf numFmtId="165" fontId="4" fillId="5" borderId="25" xfId="1" applyNumberFormat="1" applyFont="1" applyFill="1" applyBorder="1" applyAlignment="1">
      <alignment horizontal="center" vertical="center"/>
    </xf>
    <xf numFmtId="166" fontId="0" fillId="0" borderId="0" xfId="0" applyNumberFormat="1"/>
    <xf numFmtId="0" fontId="0" fillId="0" borderId="0" xfId="0" applyAlignment="1">
      <alignment horizontal="left"/>
    </xf>
    <xf numFmtId="0" fontId="11" fillId="0" borderId="0" xfId="0" applyFont="1" applyAlignment="1">
      <alignment horizontal="left" wrapText="1"/>
    </xf>
    <xf numFmtId="0" fontId="12" fillId="0" borderId="0" xfId="0" applyFont="1" applyAlignment="1">
      <alignment horizontal="right"/>
    </xf>
    <xf numFmtId="166" fontId="12" fillId="0" borderId="0" xfId="0" applyNumberFormat="1" applyFont="1"/>
    <xf numFmtId="165" fontId="3" fillId="0" borderId="0" xfId="0" applyNumberFormat="1" applyFont="1" applyAlignment="1">
      <alignment vertical="center"/>
    </xf>
    <xf numFmtId="0" fontId="4" fillId="0" borderId="1" xfId="0" applyFont="1" applyBorder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right"/>
    </xf>
    <xf numFmtId="0" fontId="3" fillId="0" borderId="9" xfId="0" applyFont="1" applyBorder="1" applyAlignment="1"/>
    <xf numFmtId="165" fontId="4" fillId="5" borderId="33" xfId="1" applyNumberFormat="1" applyFont="1" applyFill="1" applyBorder="1" applyAlignment="1">
      <alignment horizontal="center" vertical="center" wrapText="1"/>
    </xf>
    <xf numFmtId="165" fontId="4" fillId="5" borderId="25" xfId="1" applyNumberFormat="1" applyFont="1" applyFill="1" applyBorder="1"/>
    <xf numFmtId="165" fontId="3" fillId="5" borderId="25" xfId="1" applyNumberFormat="1" applyFont="1" applyFill="1" applyBorder="1" applyAlignment="1">
      <alignment vertical="center"/>
    </xf>
    <xf numFmtId="165" fontId="3" fillId="5" borderId="25" xfId="1" applyNumberFormat="1" applyFont="1" applyFill="1" applyBorder="1"/>
    <xf numFmtId="165" fontId="4" fillId="5" borderId="25" xfId="1" applyNumberFormat="1" applyFont="1" applyFill="1" applyBorder="1" applyAlignment="1">
      <alignment vertical="center"/>
    </xf>
    <xf numFmtId="0" fontId="3" fillId="0" borderId="34" xfId="0" applyFont="1" applyBorder="1" applyAlignment="1">
      <alignment horizontal="center"/>
    </xf>
    <xf numFmtId="0" fontId="4" fillId="0" borderId="34" xfId="0" applyFont="1" applyBorder="1" applyAlignment="1">
      <alignment horizontal="center"/>
    </xf>
    <xf numFmtId="0" fontId="4" fillId="0" borderId="34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 wrapText="1"/>
    </xf>
    <xf numFmtId="0" fontId="3" fillId="0" borderId="0" xfId="0" applyFont="1" applyBorder="1"/>
    <xf numFmtId="0" fontId="3" fillId="0" borderId="36" xfId="0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165" fontId="4" fillId="9" borderId="33" xfId="1" applyNumberFormat="1" applyFont="1" applyFill="1" applyBorder="1" applyAlignment="1">
      <alignment horizontal="center" vertical="center" wrapText="1"/>
    </xf>
    <xf numFmtId="165" fontId="4" fillId="9" borderId="25" xfId="1" applyNumberFormat="1" applyFont="1" applyFill="1" applyBorder="1" applyAlignment="1">
      <alignment horizontal="center" vertical="center"/>
    </xf>
    <xf numFmtId="165" fontId="4" fillId="9" borderId="1" xfId="1" applyNumberFormat="1" applyFont="1" applyFill="1" applyBorder="1"/>
    <xf numFmtId="165" fontId="3" fillId="9" borderId="1" xfId="1" applyNumberFormat="1" applyFont="1" applyFill="1" applyBorder="1" applyAlignment="1">
      <alignment vertical="center"/>
    </xf>
    <xf numFmtId="165" fontId="3" fillId="9" borderId="1" xfId="1" applyNumberFormat="1" applyFont="1" applyFill="1" applyBorder="1"/>
    <xf numFmtId="165" fontId="4" fillId="9" borderId="1" xfId="1" applyNumberFormat="1" applyFont="1" applyFill="1" applyBorder="1" applyAlignment="1">
      <alignment vertical="center"/>
    </xf>
    <xf numFmtId="165" fontId="10" fillId="10" borderId="25" xfId="1" applyNumberFormat="1" applyFont="1" applyFill="1" applyBorder="1"/>
    <xf numFmtId="1" fontId="4" fillId="9" borderId="1" xfId="1" applyNumberFormat="1" applyFont="1" applyFill="1" applyBorder="1"/>
    <xf numFmtId="0" fontId="3" fillId="9" borderId="1" xfId="0" applyFont="1" applyFill="1" applyBorder="1"/>
    <xf numFmtId="9" fontId="3" fillId="9" borderId="1" xfId="2" applyFont="1" applyFill="1" applyBorder="1" applyAlignment="1">
      <alignment vertical="center"/>
    </xf>
    <xf numFmtId="165" fontId="4" fillId="9" borderId="33" xfId="1" applyNumberFormat="1" applyFont="1" applyFill="1" applyBorder="1" applyAlignment="1">
      <alignment horizontal="center" vertical="center"/>
    </xf>
    <xf numFmtId="167" fontId="3" fillId="9" borderId="1" xfId="2" applyNumberFormat="1" applyFont="1" applyFill="1" applyBorder="1" applyAlignment="1">
      <alignment vertical="center"/>
    </xf>
    <xf numFmtId="165" fontId="4" fillId="9" borderId="33" xfId="1" applyNumberFormat="1" applyFont="1" applyFill="1" applyBorder="1" applyAlignment="1">
      <alignment horizontal="center" vertical="center" wrapText="1"/>
    </xf>
    <xf numFmtId="165" fontId="10" fillId="10" borderId="31" xfId="1" applyNumberFormat="1" applyFont="1" applyFill="1" applyBorder="1"/>
    <xf numFmtId="165" fontId="3" fillId="0" borderId="1" xfId="0" applyNumberFormat="1" applyFont="1" applyBorder="1" applyAlignment="1">
      <alignment horizontal="center" vertical="center"/>
    </xf>
    <xf numFmtId="3" fontId="4" fillId="9" borderId="1" xfId="1" applyNumberFormat="1" applyFont="1" applyFill="1" applyBorder="1"/>
    <xf numFmtId="3" fontId="4" fillId="9" borderId="1" xfId="1" applyNumberFormat="1" applyFont="1" applyFill="1" applyBorder="1" applyAlignment="1">
      <alignment vertical="center"/>
    </xf>
    <xf numFmtId="165" fontId="10" fillId="3" borderId="0" xfId="1" applyNumberFormat="1" applyFont="1" applyFill="1" applyBorder="1"/>
    <xf numFmtId="165" fontId="10" fillId="3" borderId="0" xfId="1" applyNumberFormat="1" applyFont="1" applyFill="1" applyBorder="1" applyAlignment="1"/>
    <xf numFmtId="165" fontId="4" fillId="0" borderId="0" xfId="1" applyNumberFormat="1" applyFont="1" applyFill="1" applyBorder="1" applyAlignment="1">
      <alignment vertical="center"/>
    </xf>
    <xf numFmtId="165" fontId="3" fillId="0" borderId="0" xfId="1" applyNumberFormat="1" applyFont="1" applyFill="1" applyBorder="1"/>
    <xf numFmtId="165" fontId="3" fillId="0" borderId="0" xfId="1" applyNumberFormat="1" applyFont="1" applyFill="1" applyBorder="1" applyAlignment="1">
      <alignment vertical="center"/>
    </xf>
    <xf numFmtId="165" fontId="10" fillId="0" borderId="0" xfId="1" applyNumberFormat="1" applyFont="1" applyFill="1" applyBorder="1"/>
    <xf numFmtId="165" fontId="10" fillId="0" borderId="0" xfId="1" applyNumberFormat="1" applyFont="1" applyFill="1" applyBorder="1" applyAlignment="1"/>
    <xf numFmtId="165" fontId="4" fillId="9" borderId="1" xfId="1" applyNumberFormat="1" applyFont="1" applyFill="1" applyBorder="1" applyAlignment="1">
      <alignment horizontal="center" vertical="center" wrapText="1"/>
    </xf>
    <xf numFmtId="165" fontId="4" fillId="9" borderId="1" xfId="1" applyNumberFormat="1" applyFont="1" applyFill="1" applyBorder="1" applyAlignment="1">
      <alignment horizontal="center" vertical="center"/>
    </xf>
    <xf numFmtId="165" fontId="3" fillId="9" borderId="1" xfId="1" applyNumberFormat="1" applyFont="1" applyFill="1" applyBorder="1" applyAlignment="1">
      <alignment horizontal="center"/>
    </xf>
    <xf numFmtId="165" fontId="3" fillId="9" borderId="1" xfId="1" applyNumberFormat="1" applyFont="1" applyFill="1" applyBorder="1" applyAlignment="1">
      <alignment horizontal="center" vertical="center"/>
    </xf>
    <xf numFmtId="0" fontId="3" fillId="11" borderId="21" xfId="0" applyFont="1" applyFill="1" applyBorder="1" applyAlignment="1">
      <alignment horizontal="left" vertical="center"/>
    </xf>
    <xf numFmtId="0" fontId="3" fillId="11" borderId="25" xfId="0" applyFont="1" applyFill="1" applyBorder="1" applyAlignment="1">
      <alignment vertical="center"/>
    </xf>
    <xf numFmtId="0" fontId="3" fillId="11" borderId="1" xfId="0" applyFont="1" applyFill="1" applyBorder="1" applyAlignment="1">
      <alignment vertical="center" wrapText="1"/>
    </xf>
    <xf numFmtId="168" fontId="3" fillId="11" borderId="1" xfId="0" applyNumberFormat="1" applyFont="1" applyFill="1" applyBorder="1" applyAlignment="1">
      <alignment horizontal="center" vertical="center"/>
    </xf>
    <xf numFmtId="0" fontId="3" fillId="11" borderId="1" xfId="0" applyFont="1" applyFill="1" applyBorder="1" applyAlignment="1">
      <alignment horizontal="center" vertical="center"/>
    </xf>
    <xf numFmtId="17" fontId="3" fillId="11" borderId="1" xfId="0" applyNumberFormat="1" applyFont="1" applyFill="1" applyBorder="1" applyAlignment="1">
      <alignment horizontal="center" vertical="center"/>
    </xf>
    <xf numFmtId="169" fontId="3" fillId="9" borderId="1" xfId="1" applyNumberFormat="1" applyFont="1" applyFill="1" applyBorder="1" applyAlignment="1">
      <alignment vertical="center"/>
    </xf>
    <xf numFmtId="0" fontId="3" fillId="11" borderId="34" xfId="0" applyFont="1" applyFill="1" applyBorder="1" applyAlignment="1">
      <alignment horizontal="center" vertical="center"/>
    </xf>
    <xf numFmtId="0" fontId="4" fillId="3" borderId="30" xfId="0" applyFont="1" applyFill="1" applyBorder="1" applyAlignment="1">
      <alignment horizontal="left" vertical="center" wrapText="1"/>
    </xf>
    <xf numFmtId="0" fontId="3" fillId="3" borderId="4" xfId="0" applyFont="1" applyFill="1" applyBorder="1" applyAlignment="1">
      <alignment horizontal="left" vertical="center" wrapText="1"/>
    </xf>
    <xf numFmtId="0" fontId="3" fillId="3" borderId="20" xfId="0" applyFont="1" applyFill="1" applyBorder="1" applyAlignment="1">
      <alignment horizontal="left" vertical="center" wrapText="1"/>
    </xf>
    <xf numFmtId="165" fontId="4" fillId="9" borderId="31" xfId="1" applyNumberFormat="1" applyFont="1" applyFill="1" applyBorder="1" applyAlignment="1">
      <alignment horizontal="center" vertical="center" wrapText="1"/>
    </xf>
    <xf numFmtId="165" fontId="4" fillId="9" borderId="25" xfId="1" applyNumberFormat="1" applyFont="1" applyFill="1" applyBorder="1" applyAlignment="1">
      <alignment horizontal="center" vertical="center" wrapText="1"/>
    </xf>
    <xf numFmtId="165" fontId="10" fillId="7" borderId="31" xfId="1" applyNumberFormat="1" applyFont="1" applyFill="1" applyBorder="1" applyAlignment="1"/>
    <xf numFmtId="165" fontId="10" fillId="7" borderId="25" xfId="1" applyNumberFormat="1" applyFont="1" applyFill="1" applyBorder="1" applyAlignment="1"/>
    <xf numFmtId="0" fontId="4" fillId="0" borderId="2" xfId="0" applyFont="1" applyBorder="1" applyAlignment="1">
      <alignment horizontal="center"/>
    </xf>
    <xf numFmtId="0" fontId="4" fillId="0" borderId="32" xfId="0" applyFont="1" applyBorder="1" applyAlignment="1">
      <alignment horizontal="center"/>
    </xf>
    <xf numFmtId="0" fontId="3" fillId="0" borderId="31" xfId="0" applyFont="1" applyBorder="1" applyAlignment="1">
      <alignment horizontal="center" wrapText="1"/>
    </xf>
    <xf numFmtId="0" fontId="3" fillId="0" borderId="25" xfId="0" applyFont="1" applyBorder="1" applyAlignment="1">
      <alignment horizontal="center" wrapText="1"/>
    </xf>
    <xf numFmtId="0" fontId="4" fillId="0" borderId="31" xfId="0" applyFont="1" applyBorder="1" applyAlignment="1">
      <alignment horizontal="center"/>
    </xf>
    <xf numFmtId="0" fontId="4" fillId="0" borderId="33" xfId="0" applyFont="1" applyBorder="1" applyAlignment="1">
      <alignment horizontal="center"/>
    </xf>
    <xf numFmtId="0" fontId="4" fillId="0" borderId="25" xfId="0" applyFont="1" applyBorder="1" applyAlignment="1">
      <alignment horizontal="center"/>
    </xf>
    <xf numFmtId="165" fontId="4" fillId="9" borderId="1" xfId="1" applyNumberFormat="1" applyFont="1" applyFill="1" applyBorder="1" applyAlignment="1">
      <alignment horizontal="center" vertical="center" wrapText="1"/>
    </xf>
    <xf numFmtId="165" fontId="4" fillId="9" borderId="33" xfId="1" applyNumberFormat="1" applyFont="1" applyFill="1" applyBorder="1" applyAlignment="1">
      <alignment horizontal="center" vertical="center" wrapText="1"/>
    </xf>
    <xf numFmtId="165" fontId="4" fillId="6" borderId="31" xfId="1" applyNumberFormat="1" applyFont="1" applyFill="1" applyBorder="1" applyAlignment="1">
      <alignment horizontal="center" vertical="center" wrapText="1"/>
    </xf>
    <xf numFmtId="165" fontId="4" fillId="6" borderId="25" xfId="1" applyNumberFormat="1" applyFont="1" applyFill="1" applyBorder="1" applyAlignment="1">
      <alignment horizontal="center" vertical="center" wrapText="1"/>
    </xf>
    <xf numFmtId="165" fontId="4" fillId="5" borderId="33" xfId="1" applyNumberFormat="1" applyFont="1" applyFill="1" applyBorder="1" applyAlignment="1">
      <alignment horizontal="center" vertical="center" wrapText="1"/>
    </xf>
    <xf numFmtId="165" fontId="4" fillId="5" borderId="25" xfId="1" applyNumberFormat="1" applyFont="1" applyFill="1" applyBorder="1" applyAlignment="1">
      <alignment horizontal="center" vertical="center" wrapText="1"/>
    </xf>
    <xf numFmtId="165" fontId="10" fillId="7" borderId="33" xfId="1" applyNumberFormat="1" applyFont="1" applyFill="1" applyBorder="1" applyAlignment="1"/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34" xfId="0" applyFont="1" applyFill="1" applyBorder="1" applyAlignment="1">
      <alignment horizontal="center" vertical="center" wrapText="1"/>
    </xf>
    <xf numFmtId="0" fontId="1" fillId="2" borderId="35" xfId="0" applyFont="1" applyFill="1" applyBorder="1" applyAlignment="1">
      <alignment horizontal="center" vertical="center" wrapText="1"/>
    </xf>
    <xf numFmtId="0" fontId="5" fillId="0" borderId="22" xfId="0" applyFont="1" applyBorder="1" applyAlignment="1">
      <alignment horizontal="left" wrapText="1"/>
    </xf>
    <xf numFmtId="0" fontId="5" fillId="0" borderId="9" xfId="0" applyFont="1" applyBorder="1" applyAlignment="1">
      <alignment horizontal="left" wrapText="1"/>
    </xf>
    <xf numFmtId="0" fontId="3" fillId="0" borderId="9" xfId="0" applyFont="1" applyBorder="1" applyAlignment="1">
      <alignment horizontal="left" wrapText="1"/>
    </xf>
    <xf numFmtId="0" fontId="3" fillId="0" borderId="26" xfId="0" applyFont="1" applyBorder="1" applyAlignment="1">
      <alignment horizontal="left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5" fillId="0" borderId="22" xfId="0" applyFont="1" applyBorder="1" applyAlignment="1">
      <alignment horizontal="left" vertical="top" wrapText="1"/>
    </xf>
    <xf numFmtId="0" fontId="5" fillId="0" borderId="9" xfId="0" applyFont="1" applyBorder="1" applyAlignment="1">
      <alignment horizontal="left" vertical="top" wrapText="1"/>
    </xf>
    <xf numFmtId="0" fontId="5" fillId="0" borderId="26" xfId="0" applyFont="1" applyBorder="1" applyAlignment="1">
      <alignment horizontal="left" vertical="top" wrapText="1"/>
    </xf>
    <xf numFmtId="0" fontId="7" fillId="0" borderId="22" xfId="0" applyFont="1" applyBorder="1" applyAlignment="1">
      <alignment horizontal="left" vertical="top" wrapText="1"/>
    </xf>
    <xf numFmtId="0" fontId="7" fillId="0" borderId="9" xfId="0" applyFont="1" applyBorder="1" applyAlignment="1">
      <alignment horizontal="left" vertical="top" wrapText="1"/>
    </xf>
    <xf numFmtId="0" fontId="3" fillId="0" borderId="9" xfId="0" applyFont="1" applyBorder="1" applyAlignment="1">
      <alignment horizontal="left" vertical="top" wrapText="1"/>
    </xf>
    <xf numFmtId="0" fontId="3" fillId="0" borderId="26" xfId="0" applyFont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5" fillId="0" borderId="17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8" xfId="0" applyFont="1" applyBorder="1" applyAlignment="1">
      <alignment horizontal="left" vertical="center" wrapText="1"/>
    </xf>
    <xf numFmtId="0" fontId="1" fillId="2" borderId="10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5" fillId="0" borderId="17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5" fillId="0" borderId="18" xfId="0" applyFont="1" applyBorder="1" applyAlignment="1">
      <alignment horizontal="left" vertical="top" wrapText="1"/>
    </xf>
    <xf numFmtId="0" fontId="4" fillId="0" borderId="22" xfId="0" applyFont="1" applyBorder="1" applyAlignment="1">
      <alignment horizontal="right"/>
    </xf>
    <xf numFmtId="0" fontId="4" fillId="0" borderId="9" xfId="0" applyFont="1" applyBorder="1" applyAlignment="1">
      <alignment horizontal="right"/>
    </xf>
    <xf numFmtId="0" fontId="4" fillId="0" borderId="8" xfId="0" applyFont="1" applyBorder="1" applyAlignment="1">
      <alignment horizontal="right"/>
    </xf>
    <xf numFmtId="0" fontId="4" fillId="0" borderId="7" xfId="0" applyFont="1" applyBorder="1" applyAlignment="1"/>
    <xf numFmtId="0" fontId="3" fillId="0" borderId="9" xfId="0" applyFont="1" applyBorder="1" applyAlignment="1"/>
    <xf numFmtId="0" fontId="3" fillId="0" borderId="8" xfId="0" applyFont="1" applyBorder="1" applyAlignment="1"/>
    <xf numFmtId="0" fontId="4" fillId="3" borderId="19" xfId="0" applyFont="1" applyFill="1" applyBorder="1" applyAlignment="1">
      <alignment horizontal="left" vertical="center"/>
    </xf>
    <xf numFmtId="0" fontId="4" fillId="3" borderId="4" xfId="0" applyFont="1" applyFill="1" applyBorder="1" applyAlignment="1">
      <alignment horizontal="left" vertical="center"/>
    </xf>
    <xf numFmtId="0" fontId="3" fillId="3" borderId="4" xfId="0" applyFont="1" applyFill="1" applyBorder="1" applyAlignment="1">
      <alignment horizontal="left" vertical="center"/>
    </xf>
    <xf numFmtId="0" fontId="3" fillId="3" borderId="24" xfId="0" applyFont="1" applyFill="1" applyBorder="1" applyAlignment="1">
      <alignment horizontal="left" vertical="center"/>
    </xf>
    <xf numFmtId="0" fontId="4" fillId="3" borderId="15" xfId="0" applyFont="1" applyFill="1" applyBorder="1" applyAlignment="1">
      <alignment horizontal="left" vertical="center"/>
    </xf>
    <xf numFmtId="0" fontId="4" fillId="3" borderId="5" xfId="0" applyFont="1" applyFill="1" applyBorder="1" applyAlignment="1">
      <alignment horizontal="left" vertical="center"/>
    </xf>
    <xf numFmtId="0" fontId="3" fillId="3" borderId="5" xfId="0" applyFont="1" applyFill="1" applyBorder="1" applyAlignment="1">
      <alignment vertical="center"/>
    </xf>
    <xf numFmtId="0" fontId="3" fillId="3" borderId="23" xfId="0" applyFont="1" applyFill="1" applyBorder="1" applyAlignment="1">
      <alignment vertical="center"/>
    </xf>
    <xf numFmtId="0" fontId="4" fillId="3" borderId="15" xfId="0" applyFont="1" applyFill="1" applyBorder="1" applyAlignment="1"/>
    <xf numFmtId="0" fontId="4" fillId="3" borderId="5" xfId="0" applyFont="1" applyFill="1" applyBorder="1" applyAlignment="1"/>
    <xf numFmtId="0" fontId="3" fillId="3" borderId="5" xfId="0" applyFont="1" applyFill="1" applyBorder="1" applyAlignment="1"/>
    <xf numFmtId="0" fontId="3" fillId="3" borderId="16" xfId="0" applyFont="1" applyFill="1" applyBorder="1" applyAlignment="1"/>
    <xf numFmtId="0" fontId="1" fillId="2" borderId="28" xfId="0" applyFont="1" applyFill="1" applyBorder="1" applyAlignment="1">
      <alignment horizontal="left" vertical="center" wrapText="1"/>
    </xf>
    <xf numFmtId="0" fontId="1" fillId="2" borderId="29" xfId="0" applyFont="1" applyFill="1" applyBorder="1" applyAlignment="1">
      <alignment horizontal="left" vertical="center" wrapText="1"/>
    </xf>
    <xf numFmtId="0" fontId="4" fillId="3" borderId="27" xfId="0" applyFont="1" applyFill="1" applyBorder="1" applyAlignment="1">
      <alignment horizontal="left" vertical="center" wrapText="1"/>
    </xf>
    <xf numFmtId="0" fontId="3" fillId="3" borderId="5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vertical="center" wrapText="1"/>
    </xf>
    <xf numFmtId="0" fontId="4" fillId="3" borderId="16" xfId="0" applyFont="1" applyFill="1" applyBorder="1" applyAlignment="1">
      <alignment vertical="center" wrapText="1"/>
    </xf>
    <xf numFmtId="0" fontId="3" fillId="3" borderId="21" xfId="0" applyFont="1" applyFill="1" applyBorder="1" applyAlignment="1">
      <alignment horizontal="left" vertical="center"/>
    </xf>
    <xf numFmtId="0" fontId="3" fillId="3" borderId="1" xfId="0" applyFont="1" applyFill="1" applyBorder="1" applyAlignment="1">
      <alignment vertical="center" wrapText="1"/>
    </xf>
    <xf numFmtId="3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17" fontId="3" fillId="3" borderId="1" xfId="0" applyNumberFormat="1" applyFont="1" applyFill="1" applyBorder="1" applyAlignment="1">
      <alignment horizontal="center" vertical="center"/>
    </xf>
    <xf numFmtId="0" fontId="3" fillId="3" borderId="34" xfId="0" applyFont="1" applyFill="1" applyBorder="1" applyAlignment="1">
      <alignment horizontal="center" vertical="center"/>
    </xf>
    <xf numFmtId="0" fontId="4" fillId="3" borderId="25" xfId="0" applyFont="1" applyFill="1" applyBorder="1" applyAlignment="1">
      <alignment vertical="center"/>
    </xf>
    <xf numFmtId="0" fontId="14" fillId="3" borderId="1" xfId="0" applyFont="1" applyFill="1" applyBorder="1" applyAlignment="1">
      <alignment horizontal="center" vertic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openxmlformats.org/officeDocument/2006/relationships/customXml" Target="../customXml/item6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49"/>
  <sheetViews>
    <sheetView tabSelected="1" topLeftCell="A10" zoomScale="70" zoomScaleNormal="70" zoomScaleSheetLayoutView="100" workbookViewId="0">
      <selection activeCell="E32" sqref="E32"/>
    </sheetView>
  </sheetViews>
  <sheetFormatPr defaultColWidth="9.1796875" defaultRowHeight="15.5" x14ac:dyDescent="0.35"/>
  <cols>
    <col min="1" max="1" width="2.453125" style="1" customWidth="1"/>
    <col min="2" max="2" width="9" style="36" customWidth="1"/>
    <col min="3" max="3" width="9.1796875" style="1" customWidth="1"/>
    <col min="4" max="4" width="36.81640625" style="1" customWidth="1"/>
    <col min="5" max="5" width="15.453125" style="1" customWidth="1"/>
    <col min="6" max="6" width="12.54296875" style="1" customWidth="1"/>
    <col min="7" max="7" width="19.1796875" style="1" customWidth="1"/>
    <col min="8" max="8" width="10.54296875" style="1" customWidth="1"/>
    <col min="9" max="9" width="10.81640625" style="1" customWidth="1"/>
    <col min="10" max="10" width="20.54296875" style="1" customWidth="1"/>
    <col min="11" max="11" width="11.7265625" style="1" customWidth="1"/>
    <col min="12" max="12" width="27.1796875" style="2" customWidth="1"/>
    <col min="13" max="16" width="12.54296875" style="44" customWidth="1"/>
    <col min="17" max="17" width="12.54296875" style="44" hidden="1" customWidth="1"/>
    <col min="18" max="18" width="11.54296875" style="44" hidden="1" customWidth="1"/>
    <col min="19" max="19" width="11.453125" style="44" hidden="1" customWidth="1"/>
    <col min="20" max="21" width="13" style="1" hidden="1" customWidth="1"/>
    <col min="22" max="23" width="9.1796875" style="1" hidden="1" customWidth="1"/>
    <col min="24" max="24" width="14.453125" style="1" hidden="1" customWidth="1"/>
    <col min="25" max="25" width="12.453125" style="1" customWidth="1"/>
    <col min="26" max="26" width="13.1796875" style="1" customWidth="1"/>
    <col min="27" max="27" width="9.1796875" style="1" hidden="1" customWidth="1"/>
    <col min="28" max="28" width="10.1796875" style="1" hidden="1" customWidth="1"/>
    <col min="29" max="29" width="8.1796875" style="1" hidden="1" customWidth="1"/>
    <col min="30" max="30" width="11" style="1" hidden="1" customWidth="1"/>
    <col min="31" max="31" width="11.54296875" style="1" hidden="1" customWidth="1"/>
    <col min="32" max="32" width="12" style="1" customWidth="1"/>
    <col min="33" max="16384" width="9.1796875" style="1"/>
  </cols>
  <sheetData>
    <row r="1" spans="1:31" ht="20.25" customHeight="1" x14ac:dyDescent="0.35">
      <c r="B1" s="36" t="s">
        <v>103</v>
      </c>
      <c r="J1" s="12" t="s">
        <v>3</v>
      </c>
    </row>
    <row r="2" spans="1:31" ht="20.25" customHeight="1" x14ac:dyDescent="0.35">
      <c r="J2" s="12" t="s">
        <v>4</v>
      </c>
    </row>
    <row r="3" spans="1:31" ht="22.5" customHeight="1" thickBot="1" x14ac:dyDescent="0.4"/>
    <row r="4" spans="1:31" ht="21" customHeight="1" x14ac:dyDescent="0.35">
      <c r="B4" s="169" t="s">
        <v>40</v>
      </c>
      <c r="C4" s="170"/>
      <c r="D4" s="171"/>
      <c r="E4" s="170"/>
      <c r="F4" s="170"/>
      <c r="G4" s="170"/>
      <c r="H4" s="170"/>
      <c r="I4" s="170"/>
      <c r="J4" s="170"/>
      <c r="K4" s="170"/>
      <c r="L4" s="172"/>
    </row>
    <row r="5" spans="1:31" ht="48" customHeight="1" x14ac:dyDescent="0.35">
      <c r="B5" s="186" t="s">
        <v>35</v>
      </c>
      <c r="C5" s="187"/>
      <c r="D5" s="188"/>
      <c r="E5" s="188"/>
      <c r="F5" s="189"/>
      <c r="G5" s="196" t="s">
        <v>77</v>
      </c>
      <c r="H5" s="197"/>
      <c r="I5" s="197"/>
      <c r="J5" s="197"/>
      <c r="K5" s="198" t="s">
        <v>39</v>
      </c>
      <c r="L5" s="199"/>
    </row>
    <row r="6" spans="1:31" ht="48.75" customHeight="1" x14ac:dyDescent="0.35">
      <c r="B6" s="182" t="s">
        <v>38</v>
      </c>
      <c r="C6" s="183"/>
      <c r="D6" s="184"/>
      <c r="E6" s="184"/>
      <c r="F6" s="185"/>
      <c r="G6" s="126" t="s">
        <v>75</v>
      </c>
      <c r="H6" s="127"/>
      <c r="I6" s="127"/>
      <c r="J6" s="127"/>
      <c r="K6" s="127"/>
      <c r="L6" s="128"/>
    </row>
    <row r="7" spans="1:31" ht="21" customHeight="1" x14ac:dyDescent="0.35">
      <c r="B7" s="190" t="s">
        <v>41</v>
      </c>
      <c r="C7" s="191"/>
      <c r="D7" s="192"/>
      <c r="E7" s="192"/>
      <c r="F7" s="192"/>
      <c r="G7" s="192"/>
      <c r="H7" s="192"/>
      <c r="I7" s="192"/>
      <c r="J7" s="192"/>
      <c r="K7" s="192"/>
      <c r="L7" s="193"/>
    </row>
    <row r="8" spans="1:31" ht="22.5" customHeight="1" x14ac:dyDescent="0.35">
      <c r="A8" s="1" t="s">
        <v>0</v>
      </c>
      <c r="B8" s="64" t="s">
        <v>42</v>
      </c>
      <c r="C8" s="59"/>
      <c r="D8" s="60"/>
      <c r="E8" s="61" t="s">
        <v>43</v>
      </c>
      <c r="F8" s="62"/>
      <c r="G8" s="62"/>
      <c r="H8" s="62"/>
      <c r="I8" s="60" t="s">
        <v>44</v>
      </c>
      <c r="J8" s="62"/>
      <c r="K8" s="62"/>
      <c r="L8" s="63"/>
    </row>
    <row r="9" spans="1:31" ht="12" customHeight="1" x14ac:dyDescent="0.35">
      <c r="B9" s="37"/>
      <c r="C9" s="3"/>
      <c r="D9" s="3"/>
      <c r="E9" s="3"/>
      <c r="F9" s="3"/>
      <c r="G9" s="3"/>
      <c r="H9" s="3"/>
      <c r="I9" s="3"/>
      <c r="J9" s="3"/>
      <c r="K9" s="3"/>
      <c r="L9" s="33"/>
    </row>
    <row r="10" spans="1:31" s="2" customFormat="1" ht="53.25" customHeight="1" x14ac:dyDescent="0.35">
      <c r="B10" s="194" t="s">
        <v>5</v>
      </c>
      <c r="C10" s="147" t="s">
        <v>2</v>
      </c>
      <c r="D10" s="155" t="s">
        <v>7</v>
      </c>
      <c r="E10" s="164" t="s">
        <v>50</v>
      </c>
      <c r="F10" s="164" t="s">
        <v>49</v>
      </c>
      <c r="G10" s="164" t="s">
        <v>48</v>
      </c>
      <c r="H10" s="164" t="s">
        <v>46</v>
      </c>
      <c r="I10" s="164"/>
      <c r="J10" s="155" t="s">
        <v>69</v>
      </c>
      <c r="K10" s="164" t="s">
        <v>47</v>
      </c>
      <c r="L10" s="149" t="s">
        <v>45</v>
      </c>
      <c r="M10" s="144" t="s">
        <v>89</v>
      </c>
      <c r="N10" s="145"/>
      <c r="O10" s="142" t="s">
        <v>96</v>
      </c>
      <c r="P10" s="143"/>
      <c r="Q10" s="129" t="s">
        <v>97</v>
      </c>
      <c r="R10" s="130"/>
      <c r="S10" s="102"/>
      <c r="T10" s="137" t="s">
        <v>61</v>
      </c>
      <c r="U10" s="138"/>
      <c r="V10" s="138"/>
      <c r="W10" s="139"/>
      <c r="Y10" s="140" t="s">
        <v>100</v>
      </c>
      <c r="Z10" s="140"/>
      <c r="AA10" s="129" t="s">
        <v>99</v>
      </c>
      <c r="AB10" s="141"/>
      <c r="AC10" s="130"/>
      <c r="AD10" s="129" t="s">
        <v>98</v>
      </c>
      <c r="AE10" s="130"/>
    </row>
    <row r="11" spans="1:31" ht="27.75" customHeight="1" x14ac:dyDescent="0.35">
      <c r="B11" s="195"/>
      <c r="C11" s="148"/>
      <c r="D11" s="156"/>
      <c r="E11" s="155"/>
      <c r="F11" s="155"/>
      <c r="G11" s="155"/>
      <c r="H11" s="73" t="s">
        <v>21</v>
      </c>
      <c r="I11" s="73" t="s">
        <v>22</v>
      </c>
      <c r="J11" s="156"/>
      <c r="K11" s="155"/>
      <c r="L11" s="150"/>
      <c r="M11" s="76" t="s">
        <v>87</v>
      </c>
      <c r="N11" s="65" t="s">
        <v>88</v>
      </c>
      <c r="O11" s="45" t="s">
        <v>87</v>
      </c>
      <c r="P11" s="46" t="s">
        <v>88</v>
      </c>
      <c r="Q11" s="90" t="s">
        <v>87</v>
      </c>
      <c r="R11" s="91" t="s">
        <v>88</v>
      </c>
      <c r="S11" s="91" t="s">
        <v>101</v>
      </c>
      <c r="T11" s="25" t="s">
        <v>59</v>
      </c>
      <c r="U11" s="25" t="s">
        <v>60</v>
      </c>
      <c r="V11" s="135" t="s">
        <v>62</v>
      </c>
      <c r="W11" s="136"/>
      <c r="Y11" s="114" t="s">
        <v>87</v>
      </c>
      <c r="Z11" s="115" t="s">
        <v>88</v>
      </c>
      <c r="AA11" s="115" t="s">
        <v>101</v>
      </c>
      <c r="AB11" s="100"/>
      <c r="AC11" s="100"/>
      <c r="AD11" s="90" t="s">
        <v>87</v>
      </c>
      <c r="AE11" s="91" t="s">
        <v>88</v>
      </c>
    </row>
    <row r="12" spans="1:31" ht="21" customHeight="1" x14ac:dyDescent="0.35">
      <c r="B12" s="38">
        <v>1</v>
      </c>
      <c r="C12" s="4"/>
      <c r="D12" s="5" t="s">
        <v>34</v>
      </c>
      <c r="E12" s="19">
        <f>SUM(E14:E19)</f>
        <v>982</v>
      </c>
      <c r="F12" s="13"/>
      <c r="G12" s="6"/>
      <c r="H12" s="13"/>
      <c r="I12" s="13"/>
      <c r="J12" s="14"/>
      <c r="K12" s="6"/>
      <c r="L12" s="81"/>
      <c r="M12" s="77">
        <f t="shared" ref="M12:R12" si="0">SUM(M14:M19)</f>
        <v>410</v>
      </c>
      <c r="N12" s="51">
        <f t="shared" si="0"/>
        <v>350</v>
      </c>
      <c r="O12" s="52">
        <f t="shared" si="0"/>
        <v>409.90800000000002</v>
      </c>
      <c r="P12" s="52">
        <f t="shared" si="0"/>
        <v>344.09199999999998</v>
      </c>
      <c r="Q12" s="105">
        <f t="shared" si="0"/>
        <v>1280.04546</v>
      </c>
      <c r="R12" s="105">
        <f t="shared" si="0"/>
        <v>1746.0930700000001</v>
      </c>
      <c r="S12" s="105">
        <f>SUM(Q12:R12)</f>
        <v>3026.1385300000002</v>
      </c>
      <c r="T12" s="133" t="s">
        <v>64</v>
      </c>
      <c r="U12" s="133" t="s">
        <v>64</v>
      </c>
      <c r="V12" s="133" t="s">
        <v>63</v>
      </c>
      <c r="W12" s="133" t="s">
        <v>63</v>
      </c>
      <c r="X12" s="12"/>
      <c r="Y12" s="97">
        <f>SUM(Y14:Y19)</f>
        <v>410</v>
      </c>
      <c r="Z12" s="97">
        <f>SUM(Z14:Z19)</f>
        <v>572.94462002917385</v>
      </c>
      <c r="AA12" s="97">
        <f>AA14+AA15+AA17</f>
        <v>962.94462002917385</v>
      </c>
      <c r="AB12" s="97"/>
      <c r="AC12" s="97"/>
      <c r="AD12" s="97"/>
      <c r="AE12" s="97"/>
    </row>
    <row r="13" spans="1:31" x14ac:dyDescent="0.35">
      <c r="B13" s="39" t="s">
        <v>78</v>
      </c>
      <c r="C13" s="7"/>
      <c r="D13" s="5" t="s">
        <v>8</v>
      </c>
      <c r="E13" s="19"/>
      <c r="F13" s="72"/>
      <c r="G13" s="5"/>
      <c r="H13" s="13"/>
      <c r="I13" s="13"/>
      <c r="J13" s="14"/>
      <c r="K13" s="5"/>
      <c r="L13" s="82"/>
      <c r="M13" s="77"/>
      <c r="N13" s="51"/>
      <c r="O13" s="52"/>
      <c r="P13" s="52"/>
      <c r="Q13" s="92"/>
      <c r="R13" s="92"/>
      <c r="S13" s="105"/>
      <c r="T13" s="134"/>
      <c r="U13" s="134"/>
      <c r="V13" s="134"/>
      <c r="W13" s="134"/>
      <c r="X13" s="12"/>
      <c r="Y13" s="92"/>
      <c r="Z13" s="92"/>
      <c r="AA13" s="92"/>
      <c r="AB13" s="92"/>
      <c r="AC13" s="92"/>
      <c r="AD13" s="98"/>
      <c r="AE13" s="98"/>
    </row>
    <row r="14" spans="1:31" s="29" customFormat="1" ht="78.75" customHeight="1" x14ac:dyDescent="0.25">
      <c r="B14" s="40" t="s">
        <v>20</v>
      </c>
      <c r="C14" s="31"/>
      <c r="D14" s="34" t="s">
        <v>76</v>
      </c>
      <c r="E14" s="20">
        <v>763</v>
      </c>
      <c r="F14" s="15" t="s">
        <v>51</v>
      </c>
      <c r="G14" s="15" t="s">
        <v>25</v>
      </c>
      <c r="H14" s="27">
        <v>43.2</v>
      </c>
      <c r="I14" s="27">
        <v>56.8</v>
      </c>
      <c r="J14" s="42">
        <v>43252</v>
      </c>
      <c r="K14" s="15" t="s">
        <v>74</v>
      </c>
      <c r="L14" s="83"/>
      <c r="M14" s="78">
        <v>330</v>
      </c>
      <c r="N14" s="53">
        <v>220</v>
      </c>
      <c r="O14" s="54">
        <v>330</v>
      </c>
      <c r="P14" s="54">
        <v>205</v>
      </c>
      <c r="Q14" s="93">
        <v>1006.82292</v>
      </c>
      <c r="R14" s="93">
        <v>1322.4522300000001</v>
      </c>
      <c r="S14" s="106">
        <f>SUM(Q14:R14)</f>
        <v>2329.2751499999999</v>
      </c>
      <c r="T14" s="30">
        <f>Q14/M14</f>
        <v>3.0509785454545453</v>
      </c>
      <c r="U14" s="104">
        <f>R14/T14</f>
        <v>433.45182874859472</v>
      </c>
      <c r="V14" s="35">
        <v>60</v>
      </c>
      <c r="W14" s="35">
        <v>40</v>
      </c>
      <c r="X14" s="71">
        <f t="shared" ref="X14:X19" si="1">Q14+R14</f>
        <v>2329.2751499999999</v>
      </c>
      <c r="Y14" s="93">
        <v>330</v>
      </c>
      <c r="Z14" s="93">
        <f>R14/T14</f>
        <v>433.45182874859472</v>
      </c>
      <c r="AA14" s="93">
        <f>Y14+Z14</f>
        <v>763.45182874859472</v>
      </c>
      <c r="AB14" s="101">
        <f>Y14/AA14</f>
        <v>0.43224731092846624</v>
      </c>
      <c r="AC14" s="101">
        <f>Z14/AA14</f>
        <v>0.56775268907153376</v>
      </c>
      <c r="AD14" s="99">
        <f>Q14/X14</f>
        <v>0.4322473109284663</v>
      </c>
      <c r="AE14" s="99">
        <f>R14/X14</f>
        <v>0.56775268907153376</v>
      </c>
    </row>
    <row r="15" spans="1:31" s="29" customFormat="1" ht="33" customHeight="1" x14ac:dyDescent="0.25">
      <c r="B15" s="40" t="s">
        <v>27</v>
      </c>
      <c r="C15" s="31"/>
      <c r="D15" s="34" t="s">
        <v>65</v>
      </c>
      <c r="E15" s="21">
        <v>70</v>
      </c>
      <c r="F15" s="84" t="s">
        <v>52</v>
      </c>
      <c r="G15" s="15" t="s">
        <v>25</v>
      </c>
      <c r="H15" s="27">
        <v>71.400000000000006</v>
      </c>
      <c r="I15" s="27">
        <v>28.6</v>
      </c>
      <c r="J15" s="42">
        <v>42491</v>
      </c>
      <c r="K15" s="15" t="s">
        <v>74</v>
      </c>
      <c r="L15" s="83"/>
      <c r="M15" s="78">
        <v>50</v>
      </c>
      <c r="N15" s="53">
        <v>20</v>
      </c>
      <c r="O15" s="54">
        <f>E15*H15/100</f>
        <v>49.98</v>
      </c>
      <c r="P15" s="54">
        <f>I15*E15/100</f>
        <v>20.02</v>
      </c>
      <c r="Q15" s="93">
        <v>164.80799999999999</v>
      </c>
      <c r="R15" s="93">
        <v>64.091999999999999</v>
      </c>
      <c r="S15" s="106">
        <f>SUM(Q15:R15)</f>
        <v>228.89999999999998</v>
      </c>
      <c r="T15" s="30">
        <f>Q15/M15</f>
        <v>3.29616</v>
      </c>
      <c r="U15" s="104">
        <f t="shared" ref="U15:U17" si="2">R15/T15</f>
        <v>19.444444444444443</v>
      </c>
      <c r="V15" s="35">
        <v>72</v>
      </c>
      <c r="W15" s="35">
        <v>28</v>
      </c>
      <c r="X15" s="71">
        <f t="shared" si="1"/>
        <v>228.89999999999998</v>
      </c>
      <c r="Y15" s="93">
        <v>50</v>
      </c>
      <c r="Z15" s="93">
        <v>20</v>
      </c>
      <c r="AA15" s="93">
        <f t="shared" ref="AA15:AA17" si="3">Y15+Z15</f>
        <v>70</v>
      </c>
      <c r="AB15" s="101">
        <f t="shared" ref="AB15:AB17" si="4">Y15/AA15</f>
        <v>0.7142857142857143</v>
      </c>
      <c r="AC15" s="101">
        <f t="shared" ref="AC15:AC17" si="5">Z15/AA15</f>
        <v>0.2857142857142857</v>
      </c>
      <c r="AD15" s="99">
        <f>Q15/X15</f>
        <v>0.72000000000000008</v>
      </c>
      <c r="AE15" s="99">
        <f>R15/X15</f>
        <v>0.28000000000000003</v>
      </c>
    </row>
    <row r="16" spans="1:31" ht="23.25" customHeight="1" x14ac:dyDescent="0.35">
      <c r="B16" s="39" t="s">
        <v>79</v>
      </c>
      <c r="C16" s="7"/>
      <c r="D16" s="5" t="s">
        <v>30</v>
      </c>
      <c r="E16" s="22"/>
      <c r="F16" s="16"/>
      <c r="G16" s="17"/>
      <c r="H16" s="15"/>
      <c r="I16" s="15"/>
      <c r="J16" s="42"/>
      <c r="K16" s="16"/>
      <c r="L16" s="82"/>
      <c r="M16" s="79"/>
      <c r="N16" s="55"/>
      <c r="O16" s="56"/>
      <c r="P16" s="56"/>
      <c r="Q16" s="94"/>
      <c r="R16" s="94"/>
      <c r="S16" s="106"/>
      <c r="T16" s="30"/>
      <c r="U16" s="104"/>
      <c r="V16" s="6"/>
      <c r="W16" s="6"/>
      <c r="X16" s="71">
        <f t="shared" si="1"/>
        <v>0</v>
      </c>
      <c r="Y16" s="94"/>
      <c r="Z16" s="93"/>
      <c r="AA16" s="93"/>
      <c r="AB16" s="99"/>
      <c r="AC16" s="99"/>
      <c r="AD16" s="99"/>
      <c r="AE16" s="99"/>
    </row>
    <row r="17" spans="2:31" s="29" customFormat="1" ht="27" customHeight="1" x14ac:dyDescent="0.25">
      <c r="B17" s="40" t="s">
        <v>28</v>
      </c>
      <c r="C17" s="31"/>
      <c r="D17" s="34" t="s">
        <v>66</v>
      </c>
      <c r="E17" s="21">
        <v>129</v>
      </c>
      <c r="F17" s="15" t="s">
        <v>23</v>
      </c>
      <c r="G17" s="15" t="s">
        <v>6</v>
      </c>
      <c r="H17" s="27">
        <v>23.2</v>
      </c>
      <c r="I17" s="27">
        <v>76.8</v>
      </c>
      <c r="J17" s="42">
        <v>43282</v>
      </c>
      <c r="K17" s="15" t="s">
        <v>74</v>
      </c>
      <c r="L17" s="85"/>
      <c r="M17" s="78">
        <v>30</v>
      </c>
      <c r="N17" s="53">
        <v>90</v>
      </c>
      <c r="O17" s="54">
        <f>E17*H17/100</f>
        <v>29.927999999999997</v>
      </c>
      <c r="P17" s="54">
        <f>I17*E17/100</f>
        <v>99.071999999999989</v>
      </c>
      <c r="Q17" s="93">
        <v>108.41454</v>
      </c>
      <c r="R17" s="93">
        <v>359.54883999999998</v>
      </c>
      <c r="S17" s="106">
        <f>SUM(Q17:R17)</f>
        <v>467.96337999999997</v>
      </c>
      <c r="T17" s="30">
        <f>Q17/M17</f>
        <v>3.6138180000000002</v>
      </c>
      <c r="U17" s="104">
        <f t="shared" si="2"/>
        <v>99.492791280579141</v>
      </c>
      <c r="V17" s="35">
        <v>25</v>
      </c>
      <c r="W17" s="35">
        <v>75</v>
      </c>
      <c r="X17" s="71">
        <f t="shared" si="1"/>
        <v>467.96337999999997</v>
      </c>
      <c r="Y17" s="93">
        <v>30</v>
      </c>
      <c r="Z17" s="93">
        <f t="shared" ref="Z17" si="6">R17/T17</f>
        <v>99.492791280579141</v>
      </c>
      <c r="AA17" s="93">
        <f t="shared" si="3"/>
        <v>129.49279128057913</v>
      </c>
      <c r="AB17" s="101">
        <f t="shared" si="4"/>
        <v>0.2316731279272323</v>
      </c>
      <c r="AC17" s="101">
        <f t="shared" si="5"/>
        <v>0.76832687207276784</v>
      </c>
      <c r="AD17" s="99">
        <f>Q17/X17</f>
        <v>0.23167312792723227</v>
      </c>
      <c r="AE17" s="99">
        <f>R17/X17</f>
        <v>0.76832687207276773</v>
      </c>
    </row>
    <row r="18" spans="2:31" s="29" customFormat="1" ht="35.25" customHeight="1" x14ac:dyDescent="0.3">
      <c r="B18" s="40" t="s">
        <v>29</v>
      </c>
      <c r="C18" s="31"/>
      <c r="D18" s="34" t="s">
        <v>56</v>
      </c>
      <c r="E18" s="20">
        <v>10</v>
      </c>
      <c r="F18" s="15" t="s">
        <v>23</v>
      </c>
      <c r="G18" s="15" t="s">
        <v>6</v>
      </c>
      <c r="H18" s="15">
        <v>0</v>
      </c>
      <c r="I18" s="15">
        <v>100</v>
      </c>
      <c r="J18" s="18">
        <v>42856</v>
      </c>
      <c r="K18" s="15"/>
      <c r="L18" s="85"/>
      <c r="M18" s="78">
        <v>0</v>
      </c>
      <c r="N18" s="53">
        <v>10</v>
      </c>
      <c r="O18" s="54">
        <f t="shared" ref="O18:O19" si="7">E18*H18/100</f>
        <v>0</v>
      </c>
      <c r="P18" s="54">
        <f>I18*E18/100</f>
        <v>10</v>
      </c>
      <c r="Q18" s="93">
        <f>O18</f>
        <v>0</v>
      </c>
      <c r="R18" s="93"/>
      <c r="S18" s="105">
        <f>SUM(Q18:R18)</f>
        <v>0</v>
      </c>
      <c r="T18" s="30"/>
      <c r="U18" s="15">
        <f>K18*O18/100</f>
        <v>0</v>
      </c>
      <c r="V18" s="30"/>
      <c r="W18" s="30"/>
      <c r="X18" s="71">
        <f t="shared" si="1"/>
        <v>0</v>
      </c>
      <c r="Y18" s="93"/>
      <c r="Z18" s="93">
        <v>10</v>
      </c>
      <c r="AA18" s="93"/>
      <c r="AB18" s="99"/>
      <c r="AC18" s="99"/>
      <c r="AD18" s="99" t="e">
        <f>Q18/X18</f>
        <v>#DIV/0!</v>
      </c>
      <c r="AE18" s="99" t="e">
        <f>R18/X18</f>
        <v>#DIV/0!</v>
      </c>
    </row>
    <row r="19" spans="2:31" s="29" customFormat="1" ht="18.75" customHeight="1" x14ac:dyDescent="0.3">
      <c r="B19" s="40" t="s">
        <v>85</v>
      </c>
      <c r="C19" s="28"/>
      <c r="D19" s="34" t="s">
        <v>58</v>
      </c>
      <c r="E19" s="20">
        <v>10</v>
      </c>
      <c r="F19" s="15" t="s">
        <v>23</v>
      </c>
      <c r="G19" s="15" t="s">
        <v>25</v>
      </c>
      <c r="H19" s="15">
        <v>0</v>
      </c>
      <c r="I19" s="15">
        <v>100</v>
      </c>
      <c r="J19" s="18">
        <v>42856</v>
      </c>
      <c r="K19" s="15" t="s">
        <v>74</v>
      </c>
      <c r="L19" s="85"/>
      <c r="M19" s="78">
        <v>0</v>
      </c>
      <c r="N19" s="53">
        <v>10</v>
      </c>
      <c r="O19" s="54">
        <f t="shared" si="7"/>
        <v>0</v>
      </c>
      <c r="P19" s="54">
        <f>I19*E19/100</f>
        <v>10</v>
      </c>
      <c r="Q19" s="93">
        <f>O19</f>
        <v>0</v>
      </c>
      <c r="R19" s="93"/>
      <c r="S19" s="105">
        <f>SUM(Q19:R19)</f>
        <v>0</v>
      </c>
      <c r="T19" s="30"/>
      <c r="U19" s="15"/>
      <c r="V19" s="30"/>
      <c r="W19" s="30"/>
      <c r="X19" s="71">
        <f t="shared" si="1"/>
        <v>0</v>
      </c>
      <c r="Y19" s="93"/>
      <c r="Z19" s="93">
        <v>10</v>
      </c>
      <c r="AA19" s="93"/>
      <c r="AB19" s="99"/>
      <c r="AC19" s="99"/>
      <c r="AD19" s="99" t="e">
        <f>Q19/X19</f>
        <v>#DIV/0!</v>
      </c>
      <c r="AE19" s="99" t="e">
        <f>R19/X19</f>
        <v>#DIV/0!</v>
      </c>
    </row>
    <row r="20" spans="2:31" s="29" customFormat="1" ht="33" customHeight="1" x14ac:dyDescent="0.3">
      <c r="B20" s="38">
        <v>2</v>
      </c>
      <c r="C20" s="31"/>
      <c r="D20" s="32" t="s">
        <v>33</v>
      </c>
      <c r="E20" s="22">
        <v>300</v>
      </c>
      <c r="F20" s="15"/>
      <c r="G20" s="15"/>
      <c r="H20" s="15"/>
      <c r="I20" s="15"/>
      <c r="J20" s="18"/>
      <c r="K20" s="15"/>
      <c r="L20" s="86" t="s">
        <v>36</v>
      </c>
      <c r="M20" s="80">
        <f>SUM(M21:M28)</f>
        <v>300</v>
      </c>
      <c r="N20" s="57">
        <f>SUM(N21:N28)</f>
        <v>0</v>
      </c>
      <c r="O20" s="58">
        <f>SUM(O21:O28)</f>
        <v>300</v>
      </c>
      <c r="P20" s="58">
        <f>SUM(P21:P28)</f>
        <v>0</v>
      </c>
      <c r="Q20" s="95">
        <v>300</v>
      </c>
      <c r="R20" s="95">
        <f>SUM(R21:R28)</f>
        <v>0</v>
      </c>
      <c r="S20" s="95"/>
      <c r="T20" s="30"/>
      <c r="U20" s="15"/>
      <c r="V20" s="30"/>
      <c r="W20" s="30"/>
      <c r="X20" s="12"/>
      <c r="Y20" s="95">
        <v>300</v>
      </c>
      <c r="Z20" s="115" t="s">
        <v>102</v>
      </c>
      <c r="AA20" s="109"/>
      <c r="AB20" s="109"/>
      <c r="AC20" s="109"/>
    </row>
    <row r="21" spans="2:31" x14ac:dyDescent="0.35">
      <c r="B21" s="39" t="s">
        <v>80</v>
      </c>
      <c r="C21" s="4"/>
      <c r="D21" s="8" t="s">
        <v>8</v>
      </c>
      <c r="E21" s="87"/>
      <c r="F21" s="15"/>
      <c r="G21" s="15"/>
      <c r="H21" s="15"/>
      <c r="I21" s="15"/>
      <c r="J21" s="18"/>
      <c r="K21" s="15"/>
      <c r="L21" s="81"/>
      <c r="M21" s="79"/>
      <c r="N21" s="55"/>
      <c r="O21" s="56"/>
      <c r="P21" s="56"/>
      <c r="Q21" s="94"/>
      <c r="R21" s="94"/>
      <c r="S21" s="94"/>
      <c r="T21" s="6"/>
      <c r="U21" s="13"/>
      <c r="V21" s="6"/>
      <c r="W21" s="6"/>
      <c r="Y21" s="94"/>
      <c r="Z21" s="116"/>
      <c r="AA21" s="110"/>
      <c r="AB21" s="110"/>
      <c r="AC21" s="110"/>
      <c r="AE21" s="1">
        <f>Q17/O17</f>
        <v>3.6225120288692869</v>
      </c>
    </row>
    <row r="22" spans="2:31" x14ac:dyDescent="0.35">
      <c r="B22" s="43" t="s">
        <v>70</v>
      </c>
      <c r="C22" s="7"/>
      <c r="D22" s="9" t="s">
        <v>72</v>
      </c>
      <c r="E22" s="20">
        <v>70</v>
      </c>
      <c r="F22" s="15" t="s">
        <v>52</v>
      </c>
      <c r="G22" s="15" t="s">
        <v>6</v>
      </c>
      <c r="H22" s="15">
        <v>100</v>
      </c>
      <c r="I22" s="15">
        <v>0</v>
      </c>
      <c r="J22" s="18">
        <v>42430</v>
      </c>
      <c r="K22" s="15"/>
      <c r="L22" s="81" t="s">
        <v>37</v>
      </c>
      <c r="M22" s="78">
        <v>70</v>
      </c>
      <c r="N22" s="53">
        <v>0</v>
      </c>
      <c r="O22" s="54">
        <f t="shared" ref="O22:O23" si="8">E22*H22/100</f>
        <v>70</v>
      </c>
      <c r="P22" s="54">
        <f>I22*E22/100</f>
        <v>0</v>
      </c>
      <c r="Q22" s="93">
        <v>70</v>
      </c>
      <c r="R22" s="93">
        <f>O22*K22/100</f>
        <v>0</v>
      </c>
      <c r="S22" s="93"/>
      <c r="T22" s="6"/>
      <c r="U22" s="13"/>
      <c r="V22" s="6"/>
      <c r="W22" s="6"/>
      <c r="Y22" s="93">
        <v>70</v>
      </c>
      <c r="Z22" s="117" t="s">
        <v>102</v>
      </c>
      <c r="AA22" s="111"/>
      <c r="AB22" s="111"/>
      <c r="AC22" s="111"/>
      <c r="AE22" s="1">
        <f>R17/P17</f>
        <v>3.6291670704134371</v>
      </c>
    </row>
    <row r="23" spans="2:31" x14ac:dyDescent="0.35">
      <c r="B23" s="43" t="s">
        <v>71</v>
      </c>
      <c r="C23" s="7"/>
      <c r="D23" s="9" t="s">
        <v>73</v>
      </c>
      <c r="E23" s="20">
        <v>80</v>
      </c>
      <c r="F23" s="26" t="s">
        <v>52</v>
      </c>
      <c r="G23" s="15" t="s">
        <v>6</v>
      </c>
      <c r="H23" s="15">
        <v>100</v>
      </c>
      <c r="I23" s="15">
        <v>0</v>
      </c>
      <c r="J23" s="18">
        <v>42430</v>
      </c>
      <c r="K23" s="15"/>
      <c r="L23" s="81" t="s">
        <v>37</v>
      </c>
      <c r="M23" s="78">
        <v>80</v>
      </c>
      <c r="N23" s="53">
        <v>0</v>
      </c>
      <c r="O23" s="54">
        <f t="shared" si="8"/>
        <v>80</v>
      </c>
      <c r="P23" s="54">
        <f>I23*E23/100</f>
        <v>0</v>
      </c>
      <c r="Q23" s="93">
        <v>80</v>
      </c>
      <c r="R23" s="93">
        <f>O23*K23/100</f>
        <v>0</v>
      </c>
      <c r="S23" s="93"/>
      <c r="T23" s="6"/>
      <c r="U23" s="13"/>
      <c r="V23" s="6"/>
      <c r="W23" s="6"/>
      <c r="Y23" s="93">
        <v>80</v>
      </c>
      <c r="Z23" s="117" t="s">
        <v>102</v>
      </c>
      <c r="AA23" s="111"/>
      <c r="AB23" s="111"/>
      <c r="AC23" s="111"/>
    </row>
    <row r="24" spans="2:31" x14ac:dyDescent="0.35">
      <c r="B24" s="39" t="s">
        <v>81</v>
      </c>
      <c r="C24" s="4"/>
      <c r="D24" s="8" t="s">
        <v>30</v>
      </c>
      <c r="E24" s="20"/>
      <c r="F24" s="15"/>
      <c r="G24" s="15"/>
      <c r="H24" s="15"/>
      <c r="I24" s="15"/>
      <c r="J24" s="18"/>
      <c r="K24" s="15"/>
      <c r="L24" s="81"/>
      <c r="M24" s="79"/>
      <c r="N24" s="55"/>
      <c r="O24" s="56"/>
      <c r="P24" s="56"/>
      <c r="Q24" s="94"/>
      <c r="R24" s="94"/>
      <c r="S24" s="94"/>
      <c r="T24" s="6"/>
      <c r="U24" s="13"/>
      <c r="V24" s="6"/>
      <c r="W24" s="6"/>
      <c r="Y24" s="94"/>
      <c r="Z24" s="116"/>
      <c r="AA24" s="110"/>
      <c r="AB24" s="110"/>
      <c r="AC24" s="110"/>
    </row>
    <row r="25" spans="2:31" s="29" customFormat="1" x14ac:dyDescent="0.25">
      <c r="B25" s="40" t="s">
        <v>16</v>
      </c>
      <c r="C25" s="31"/>
      <c r="D25" s="34" t="s">
        <v>57</v>
      </c>
      <c r="E25" s="20">
        <v>50</v>
      </c>
      <c r="F25" s="15" t="s">
        <v>23</v>
      </c>
      <c r="G25" s="15" t="s">
        <v>6</v>
      </c>
      <c r="H25" s="15">
        <v>100</v>
      </c>
      <c r="I25" s="15">
        <v>0</v>
      </c>
      <c r="J25" s="18">
        <v>42430</v>
      </c>
      <c r="K25" s="15"/>
      <c r="L25" s="85" t="s">
        <v>37</v>
      </c>
      <c r="M25" s="78">
        <v>50</v>
      </c>
      <c r="N25" s="53">
        <v>0</v>
      </c>
      <c r="O25" s="54">
        <f t="shared" ref="O25:O28" si="9">E25*H25/100</f>
        <v>50</v>
      </c>
      <c r="P25" s="54">
        <f>I25*E25/100</f>
        <v>0</v>
      </c>
      <c r="Q25" s="93">
        <v>50</v>
      </c>
      <c r="R25" s="93">
        <f>O25*K25/100</f>
        <v>0</v>
      </c>
      <c r="S25" s="93"/>
      <c r="T25" s="30">
        <v>50</v>
      </c>
      <c r="U25" s="15"/>
      <c r="V25" s="30"/>
      <c r="W25" s="30"/>
      <c r="Y25" s="93">
        <v>50</v>
      </c>
      <c r="Z25" s="117" t="s">
        <v>102</v>
      </c>
      <c r="AA25" s="111"/>
      <c r="AB25" s="111"/>
      <c r="AC25" s="111"/>
    </row>
    <row r="26" spans="2:31" s="29" customFormat="1" x14ac:dyDescent="0.25">
      <c r="B26" s="40" t="s">
        <v>17</v>
      </c>
      <c r="C26" s="31"/>
      <c r="D26" s="34" t="s">
        <v>54</v>
      </c>
      <c r="E26" s="20">
        <v>25</v>
      </c>
      <c r="F26" s="15" t="s">
        <v>23</v>
      </c>
      <c r="G26" s="15" t="s">
        <v>6</v>
      </c>
      <c r="H26" s="15">
        <v>100</v>
      </c>
      <c r="I26" s="15">
        <v>0</v>
      </c>
      <c r="J26" s="18">
        <v>42430</v>
      </c>
      <c r="K26" s="15"/>
      <c r="L26" s="85" t="s">
        <v>37</v>
      </c>
      <c r="M26" s="78">
        <v>25</v>
      </c>
      <c r="N26" s="53">
        <v>0</v>
      </c>
      <c r="O26" s="54">
        <f t="shared" si="9"/>
        <v>25</v>
      </c>
      <c r="P26" s="54">
        <f>I26*E26/100</f>
        <v>0</v>
      </c>
      <c r="Q26" s="93">
        <v>25</v>
      </c>
      <c r="R26" s="93">
        <f>O26*K26/100</f>
        <v>0</v>
      </c>
      <c r="S26" s="93"/>
      <c r="T26" s="30">
        <v>25</v>
      </c>
      <c r="U26" s="15"/>
      <c r="V26" s="30"/>
      <c r="W26" s="30"/>
      <c r="Y26" s="93">
        <v>25</v>
      </c>
      <c r="Z26" s="117" t="s">
        <v>102</v>
      </c>
      <c r="AA26" s="111"/>
      <c r="AB26" s="111"/>
      <c r="AC26" s="111"/>
    </row>
    <row r="27" spans="2:31" s="29" customFormat="1" x14ac:dyDescent="0.25">
      <c r="B27" s="40" t="s">
        <v>18</v>
      </c>
      <c r="C27" s="31"/>
      <c r="D27" s="34" t="s">
        <v>53</v>
      </c>
      <c r="E27" s="20">
        <v>25</v>
      </c>
      <c r="F27" s="15" t="s">
        <v>23</v>
      </c>
      <c r="G27" s="15" t="s">
        <v>6</v>
      </c>
      <c r="H27" s="15">
        <v>100</v>
      </c>
      <c r="I27" s="15">
        <v>0</v>
      </c>
      <c r="J27" s="18">
        <v>42430</v>
      </c>
      <c r="K27" s="15"/>
      <c r="L27" s="85" t="s">
        <v>37</v>
      </c>
      <c r="M27" s="78">
        <v>25</v>
      </c>
      <c r="N27" s="53">
        <v>0</v>
      </c>
      <c r="O27" s="54">
        <f t="shared" si="9"/>
        <v>25</v>
      </c>
      <c r="P27" s="54">
        <f>I27*E27/100</f>
        <v>0</v>
      </c>
      <c r="Q27" s="93">
        <v>25</v>
      </c>
      <c r="R27" s="93">
        <f>O27*K27/100</f>
        <v>0</v>
      </c>
      <c r="S27" s="93"/>
      <c r="T27" s="30">
        <v>25</v>
      </c>
      <c r="U27" s="15"/>
      <c r="V27" s="30"/>
      <c r="W27" s="30"/>
      <c r="Y27" s="93">
        <v>25</v>
      </c>
      <c r="Z27" s="117" t="s">
        <v>102</v>
      </c>
      <c r="AA27" s="111"/>
      <c r="AB27" s="111"/>
      <c r="AC27" s="111"/>
    </row>
    <row r="28" spans="2:31" s="29" customFormat="1" x14ac:dyDescent="0.25">
      <c r="B28" s="40" t="s">
        <v>19</v>
      </c>
      <c r="C28" s="31"/>
      <c r="D28" s="34" t="s">
        <v>31</v>
      </c>
      <c r="E28" s="20">
        <v>50</v>
      </c>
      <c r="F28" s="15" t="s">
        <v>23</v>
      </c>
      <c r="G28" s="15" t="s">
        <v>6</v>
      </c>
      <c r="H28" s="15">
        <v>100</v>
      </c>
      <c r="I28" s="15">
        <v>0</v>
      </c>
      <c r="J28" s="18">
        <v>42430</v>
      </c>
      <c r="K28" s="15"/>
      <c r="L28" s="85" t="s">
        <v>37</v>
      </c>
      <c r="M28" s="78">
        <v>50</v>
      </c>
      <c r="N28" s="53">
        <v>0</v>
      </c>
      <c r="O28" s="54">
        <f t="shared" si="9"/>
        <v>50</v>
      </c>
      <c r="P28" s="54">
        <f>I28*E28/100</f>
        <v>0</v>
      </c>
      <c r="Q28" s="93">
        <v>50</v>
      </c>
      <c r="R28" s="93">
        <f>O28*K28/100</f>
        <v>0</v>
      </c>
      <c r="S28" s="93"/>
      <c r="T28" s="30">
        <v>50</v>
      </c>
      <c r="U28" s="15"/>
      <c r="V28" s="30"/>
      <c r="W28" s="30"/>
      <c r="Y28" s="93">
        <v>50</v>
      </c>
      <c r="Z28" s="117" t="s">
        <v>102</v>
      </c>
      <c r="AA28" s="111"/>
      <c r="AB28" s="111"/>
      <c r="AC28" s="111"/>
    </row>
    <row r="29" spans="2:31" s="29" customFormat="1" x14ac:dyDescent="0.25">
      <c r="B29" s="118" t="s">
        <v>105</v>
      </c>
      <c r="C29" s="119"/>
      <c r="D29" s="120" t="s">
        <v>106</v>
      </c>
      <c r="E29" s="121">
        <f>12.8*30%</f>
        <v>3.84</v>
      </c>
      <c r="F29" s="122" t="s">
        <v>23</v>
      </c>
      <c r="G29" s="122" t="s">
        <v>6</v>
      </c>
      <c r="H29" s="122">
        <v>100</v>
      </c>
      <c r="I29" s="122">
        <v>0</v>
      </c>
      <c r="J29" s="123">
        <v>43313</v>
      </c>
      <c r="K29" s="122"/>
      <c r="L29" s="125" t="s">
        <v>37</v>
      </c>
      <c r="M29" s="78"/>
      <c r="N29" s="53"/>
      <c r="O29" s="54"/>
      <c r="P29" s="54"/>
      <c r="Q29" s="93"/>
      <c r="R29" s="93"/>
      <c r="S29" s="93"/>
      <c r="T29" s="30"/>
      <c r="U29" s="15"/>
      <c r="V29" s="30"/>
      <c r="W29" s="30"/>
      <c r="Y29" s="124">
        <f>E29</f>
        <v>3.84</v>
      </c>
      <c r="Z29" s="117"/>
      <c r="AA29" s="111"/>
      <c r="AB29" s="111"/>
      <c r="AC29" s="111"/>
    </row>
    <row r="30" spans="2:31" s="29" customFormat="1" x14ac:dyDescent="0.25">
      <c r="B30" s="118" t="s">
        <v>107</v>
      </c>
      <c r="C30" s="119"/>
      <c r="D30" s="120" t="s">
        <v>108</v>
      </c>
      <c r="E30" s="121">
        <f>5.02*30%</f>
        <v>1.5059999999999998</v>
      </c>
      <c r="F30" s="122" t="s">
        <v>23</v>
      </c>
      <c r="G30" s="122" t="s">
        <v>6</v>
      </c>
      <c r="H30" s="122">
        <v>100</v>
      </c>
      <c r="I30" s="122">
        <v>0</v>
      </c>
      <c r="J30" s="123">
        <v>43313</v>
      </c>
      <c r="K30" s="122"/>
      <c r="L30" s="125" t="s">
        <v>37</v>
      </c>
      <c r="M30" s="78"/>
      <c r="N30" s="53"/>
      <c r="O30" s="54"/>
      <c r="P30" s="54"/>
      <c r="Q30" s="93"/>
      <c r="R30" s="93"/>
      <c r="S30" s="93"/>
      <c r="T30" s="30"/>
      <c r="U30" s="15"/>
      <c r="V30" s="30"/>
      <c r="W30" s="30"/>
      <c r="Y30" s="124">
        <f t="shared" ref="Y30:Y33" si="10">E30</f>
        <v>1.5059999999999998</v>
      </c>
      <c r="Z30" s="117"/>
      <c r="AA30" s="111"/>
      <c r="AB30" s="111"/>
      <c r="AC30" s="111"/>
    </row>
    <row r="31" spans="2:31" s="29" customFormat="1" x14ac:dyDescent="0.25">
      <c r="B31" s="118" t="s">
        <v>109</v>
      </c>
      <c r="C31" s="119"/>
      <c r="D31" s="120" t="s">
        <v>110</v>
      </c>
      <c r="E31" s="121">
        <v>3.8</v>
      </c>
      <c r="F31" s="122" t="s">
        <v>23</v>
      </c>
      <c r="G31" s="122" t="s">
        <v>6</v>
      </c>
      <c r="H31" s="122">
        <v>100</v>
      </c>
      <c r="I31" s="122">
        <v>0</v>
      </c>
      <c r="J31" s="123">
        <v>43313</v>
      </c>
      <c r="K31" s="122"/>
      <c r="L31" s="125" t="s">
        <v>37</v>
      </c>
      <c r="M31" s="78"/>
      <c r="N31" s="53"/>
      <c r="O31" s="54"/>
      <c r="P31" s="54"/>
      <c r="Q31" s="93"/>
      <c r="R31" s="93"/>
      <c r="S31" s="93"/>
      <c r="T31" s="30"/>
      <c r="U31" s="15"/>
      <c r="V31" s="30"/>
      <c r="W31" s="30"/>
      <c r="Y31" s="124">
        <f t="shared" si="10"/>
        <v>3.8</v>
      </c>
      <c r="Z31" s="117"/>
      <c r="AA31" s="111"/>
      <c r="AB31" s="111"/>
      <c r="AC31" s="111"/>
    </row>
    <row r="32" spans="2:31" s="29" customFormat="1" x14ac:dyDescent="0.35">
      <c r="B32" s="39">
        <v>2.2999999999999998</v>
      </c>
      <c r="C32" s="4"/>
      <c r="D32" s="8" t="s">
        <v>112</v>
      </c>
      <c r="E32" s="20"/>
      <c r="F32" s="15"/>
      <c r="G32" s="15"/>
      <c r="H32" s="15"/>
      <c r="I32" s="15"/>
      <c r="J32" s="18"/>
      <c r="K32" s="15"/>
      <c r="L32" s="81"/>
      <c r="M32" s="78"/>
      <c r="N32" s="53"/>
      <c r="O32" s="54"/>
      <c r="P32" s="54"/>
      <c r="Q32" s="93"/>
      <c r="R32" s="93"/>
      <c r="S32" s="93"/>
      <c r="T32" s="30"/>
      <c r="U32" s="15"/>
      <c r="V32" s="30"/>
      <c r="W32" s="30"/>
      <c r="Y32" s="124"/>
      <c r="Z32" s="117"/>
      <c r="AA32" s="111"/>
      <c r="AB32" s="111"/>
      <c r="AC32" s="111"/>
    </row>
    <row r="33" spans="2:29" s="29" customFormat="1" x14ac:dyDescent="0.25">
      <c r="B33" s="118" t="s">
        <v>111</v>
      </c>
      <c r="C33" s="119"/>
      <c r="D33" s="120" t="s">
        <v>113</v>
      </c>
      <c r="E33" s="121">
        <v>1.9</v>
      </c>
      <c r="F33" s="122" t="s">
        <v>114</v>
      </c>
      <c r="G33" s="122" t="s">
        <v>6</v>
      </c>
      <c r="H33" s="122">
        <v>100</v>
      </c>
      <c r="I33" s="122">
        <v>0</v>
      </c>
      <c r="J33" s="123">
        <v>43313</v>
      </c>
      <c r="K33" s="122"/>
      <c r="L33" s="125" t="s">
        <v>37</v>
      </c>
      <c r="M33" s="78"/>
      <c r="N33" s="53"/>
      <c r="O33" s="54"/>
      <c r="P33" s="54"/>
      <c r="Q33" s="93"/>
      <c r="R33" s="93"/>
      <c r="S33" s="93"/>
      <c r="T33" s="30"/>
      <c r="U33" s="15"/>
      <c r="V33" s="30"/>
      <c r="W33" s="30"/>
      <c r="Y33" s="124">
        <f t="shared" si="10"/>
        <v>1.9</v>
      </c>
      <c r="Z33" s="117"/>
      <c r="AA33" s="111"/>
      <c r="AB33" s="111"/>
      <c r="AC33" s="111"/>
    </row>
    <row r="34" spans="2:29" s="29" customFormat="1" ht="34.5" customHeight="1" x14ac:dyDescent="0.3">
      <c r="B34" s="38">
        <v>3</v>
      </c>
      <c r="C34" s="28"/>
      <c r="D34" s="17" t="s">
        <v>32</v>
      </c>
      <c r="E34" s="22">
        <f>SUM(E37:E37)</f>
        <v>40</v>
      </c>
      <c r="F34" s="15"/>
      <c r="G34" s="15"/>
      <c r="H34" s="15"/>
      <c r="I34" s="15"/>
      <c r="J34" s="18"/>
      <c r="K34" s="15"/>
      <c r="L34" s="86" t="s">
        <v>36</v>
      </c>
      <c r="M34" s="80">
        <f>SUM(M35:M37)</f>
        <v>40</v>
      </c>
      <c r="N34" s="57">
        <f>SUM(N35:N37)</f>
        <v>0</v>
      </c>
      <c r="O34" s="58">
        <f>SUM(O35:O37)</f>
        <v>40</v>
      </c>
      <c r="P34" s="58">
        <f>SUM(P35:P37)</f>
        <v>0</v>
      </c>
      <c r="Q34" s="95">
        <v>40</v>
      </c>
      <c r="R34" s="95">
        <f>SUM(R35:R37)</f>
        <v>0</v>
      </c>
      <c r="S34" s="95"/>
      <c r="T34" s="30"/>
      <c r="U34" s="15"/>
      <c r="V34" s="30"/>
      <c r="W34" s="30"/>
      <c r="X34" s="12"/>
      <c r="Y34" s="95">
        <v>40</v>
      </c>
      <c r="Z34" s="115" t="s">
        <v>102</v>
      </c>
      <c r="AA34" s="109"/>
      <c r="AB34" s="109"/>
      <c r="AC34" s="109"/>
    </row>
    <row r="35" spans="2:29" x14ac:dyDescent="0.35">
      <c r="B35" s="39" t="s">
        <v>82</v>
      </c>
      <c r="C35" s="4"/>
      <c r="D35" s="8" t="s">
        <v>8</v>
      </c>
      <c r="E35" s="22"/>
      <c r="F35" s="16"/>
      <c r="G35" s="16"/>
      <c r="H35" s="15"/>
      <c r="I35" s="15"/>
      <c r="J35" s="18"/>
      <c r="K35" s="15"/>
      <c r="L35" s="82"/>
      <c r="M35" s="79"/>
      <c r="N35" s="55"/>
      <c r="O35" s="56"/>
      <c r="P35" s="56"/>
      <c r="Q35" s="94"/>
      <c r="R35" s="94"/>
      <c r="S35" s="94"/>
      <c r="T35" s="6"/>
      <c r="U35" s="13"/>
      <c r="V35" s="6"/>
      <c r="W35" s="6"/>
      <c r="Y35" s="94"/>
      <c r="Z35" s="116"/>
      <c r="AA35" s="110"/>
      <c r="AB35" s="110"/>
      <c r="AC35" s="110"/>
    </row>
    <row r="36" spans="2:29" x14ac:dyDescent="0.35">
      <c r="B36" s="39" t="s">
        <v>83</v>
      </c>
      <c r="C36" s="4"/>
      <c r="D36" s="5" t="s">
        <v>15</v>
      </c>
      <c r="E36" s="22"/>
      <c r="F36" s="16"/>
      <c r="G36" s="16"/>
      <c r="H36" s="15"/>
      <c r="I36" s="15"/>
      <c r="J36" s="18"/>
      <c r="K36" s="15"/>
      <c r="L36" s="82"/>
      <c r="M36" s="79"/>
      <c r="N36" s="55"/>
      <c r="O36" s="56"/>
      <c r="P36" s="56"/>
      <c r="Q36" s="94"/>
      <c r="R36" s="94"/>
      <c r="S36" s="94"/>
      <c r="T36" s="6"/>
      <c r="U36" s="13"/>
      <c r="V36" s="6"/>
      <c r="W36" s="6"/>
      <c r="Y36" s="94"/>
      <c r="Z36" s="116"/>
      <c r="AA36" s="110"/>
      <c r="AB36" s="110"/>
      <c r="AC36" s="110"/>
    </row>
    <row r="37" spans="2:29" s="29" customFormat="1" ht="31.5" thickBot="1" x14ac:dyDescent="0.3">
      <c r="B37" s="200" t="s">
        <v>84</v>
      </c>
      <c r="C37" s="206"/>
      <c r="D37" s="201" t="s">
        <v>55</v>
      </c>
      <c r="E37" s="202">
        <v>40</v>
      </c>
      <c r="F37" s="203" t="s">
        <v>23</v>
      </c>
      <c r="G37" s="203" t="s">
        <v>6</v>
      </c>
      <c r="H37" s="203">
        <v>100</v>
      </c>
      <c r="I37" s="203">
        <v>0</v>
      </c>
      <c r="J37" s="204">
        <v>42430</v>
      </c>
      <c r="K37" s="207"/>
      <c r="L37" s="205" t="s">
        <v>37</v>
      </c>
      <c r="M37" s="78">
        <v>40</v>
      </c>
      <c r="N37" s="53"/>
      <c r="O37" s="54">
        <f t="shared" ref="O37" si="11">E37*H37/100</f>
        <v>40</v>
      </c>
      <c r="P37" s="54">
        <f>I37*E37/100</f>
        <v>0</v>
      </c>
      <c r="Q37" s="93">
        <v>40</v>
      </c>
      <c r="R37" s="93">
        <f>O37*K37/100</f>
        <v>0</v>
      </c>
      <c r="S37" s="93"/>
      <c r="T37" s="30">
        <v>40</v>
      </c>
      <c r="U37" s="15"/>
      <c r="V37" s="30"/>
      <c r="W37" s="30"/>
      <c r="Y37" s="93">
        <v>40</v>
      </c>
      <c r="Z37" s="117" t="s">
        <v>102</v>
      </c>
      <c r="AA37" s="111"/>
      <c r="AB37" s="111"/>
      <c r="AC37" s="111"/>
    </row>
    <row r="38" spans="2:29" ht="19.5" customHeight="1" thickBot="1" x14ac:dyDescent="0.4">
      <c r="B38" s="176" t="s">
        <v>1</v>
      </c>
      <c r="C38" s="177"/>
      <c r="D38" s="178"/>
      <c r="E38" s="23">
        <f>E12+E20+E34</f>
        <v>1322</v>
      </c>
      <c r="F38" s="179" t="s">
        <v>86</v>
      </c>
      <c r="G38" s="180"/>
      <c r="H38" s="181"/>
      <c r="I38" s="179" t="s">
        <v>104</v>
      </c>
      <c r="J38" s="180"/>
      <c r="K38" s="181"/>
      <c r="L38" s="88"/>
      <c r="M38" s="47">
        <f>M34+M20+M12</f>
        <v>750</v>
      </c>
      <c r="N38" s="48">
        <f>N34+N20+N12</f>
        <v>350</v>
      </c>
      <c r="O38" s="49">
        <f>O34+O20+O12</f>
        <v>749.90800000000002</v>
      </c>
      <c r="P38" s="50">
        <f>P34+P20+P12</f>
        <v>344.09199999999998</v>
      </c>
      <c r="Q38" s="103">
        <f>Q34+Q20+Q12</f>
        <v>1620.04546</v>
      </c>
      <c r="R38" s="96">
        <f>R34+R20+R12</f>
        <v>1746.0930700000001</v>
      </c>
      <c r="S38" s="107"/>
      <c r="X38" s="12"/>
      <c r="Y38" s="103">
        <f>Y34+Y20+Y12</f>
        <v>750</v>
      </c>
      <c r="Z38" s="96">
        <f>SUM(Z14:Z19)</f>
        <v>572.94462002917385</v>
      </c>
      <c r="AA38" s="112"/>
      <c r="AB38" s="112"/>
      <c r="AC38" s="112"/>
    </row>
    <row r="39" spans="2:29" ht="19.5" customHeight="1" thickBot="1" x14ac:dyDescent="0.4">
      <c r="B39" s="41" t="s">
        <v>14</v>
      </c>
      <c r="C39" s="74"/>
      <c r="D39" s="10"/>
      <c r="E39" s="24"/>
      <c r="F39" s="11"/>
      <c r="G39" s="75"/>
      <c r="H39" s="75"/>
      <c r="I39" s="11"/>
      <c r="J39" s="75"/>
      <c r="K39" s="75"/>
      <c r="L39" s="89"/>
      <c r="M39" s="146">
        <f>M38+N38</f>
        <v>1100</v>
      </c>
      <c r="N39" s="132"/>
      <c r="O39" s="146">
        <f>O38+P38</f>
        <v>1094</v>
      </c>
      <c r="P39" s="132"/>
      <c r="Q39" s="131">
        <f>Q38+R38</f>
        <v>3366.1385300000002</v>
      </c>
      <c r="R39" s="132"/>
      <c r="S39" s="108"/>
      <c r="Y39" s="131">
        <f>Y38+Z38</f>
        <v>1322.9446200291738</v>
      </c>
      <c r="Z39" s="132"/>
      <c r="AA39" s="113"/>
      <c r="AB39" s="113"/>
      <c r="AC39" s="113"/>
    </row>
    <row r="40" spans="2:29" ht="84.75" customHeight="1" thickBot="1" x14ac:dyDescent="0.4">
      <c r="B40" s="157" t="s">
        <v>9</v>
      </c>
      <c r="C40" s="158"/>
      <c r="D40" s="162"/>
      <c r="E40" s="162"/>
      <c r="F40" s="162"/>
      <c r="G40" s="162"/>
      <c r="H40" s="162"/>
      <c r="I40" s="162"/>
      <c r="J40" s="162"/>
      <c r="K40" s="162"/>
      <c r="L40" s="163"/>
    </row>
    <row r="41" spans="2:29" ht="24" customHeight="1" thickBot="1" x14ac:dyDescent="0.4">
      <c r="B41" s="173" t="s">
        <v>10</v>
      </c>
      <c r="C41" s="174"/>
      <c r="D41" s="174"/>
      <c r="E41" s="174"/>
      <c r="F41" s="174"/>
      <c r="G41" s="174"/>
      <c r="H41" s="174"/>
      <c r="I41" s="174"/>
      <c r="J41" s="174"/>
      <c r="K41" s="174"/>
      <c r="L41" s="175"/>
    </row>
    <row r="42" spans="2:29" ht="39" customHeight="1" thickBot="1" x14ac:dyDescent="0.4">
      <c r="B42" s="157" t="s">
        <v>11</v>
      </c>
      <c r="C42" s="158"/>
      <c r="D42" s="158"/>
      <c r="E42" s="158"/>
      <c r="F42" s="158"/>
      <c r="G42" s="158"/>
      <c r="H42" s="158"/>
      <c r="I42" s="158"/>
      <c r="J42" s="158"/>
      <c r="K42" s="158"/>
      <c r="L42" s="159"/>
    </row>
    <row r="43" spans="2:29" ht="24.75" customHeight="1" thickBot="1" x14ac:dyDescent="0.4">
      <c r="B43" s="160" t="s">
        <v>26</v>
      </c>
      <c r="C43" s="161"/>
      <c r="D43" s="162"/>
      <c r="E43" s="162"/>
      <c r="F43" s="162"/>
      <c r="G43" s="162"/>
      <c r="H43" s="162"/>
      <c r="I43" s="162"/>
      <c r="J43" s="162"/>
      <c r="K43" s="162"/>
      <c r="L43" s="163"/>
    </row>
    <row r="44" spans="2:29" ht="26.25" customHeight="1" thickBot="1" x14ac:dyDescent="0.4">
      <c r="B44" s="160" t="s">
        <v>24</v>
      </c>
      <c r="C44" s="161"/>
      <c r="D44" s="162"/>
      <c r="E44" s="162"/>
      <c r="F44" s="162"/>
      <c r="G44" s="162"/>
      <c r="H44" s="162"/>
      <c r="I44" s="162"/>
      <c r="J44" s="162"/>
      <c r="K44" s="162"/>
      <c r="L44" s="163"/>
    </row>
    <row r="45" spans="2:29" ht="53.15" customHeight="1" thickBot="1" x14ac:dyDescent="0.4">
      <c r="B45" s="165" t="s">
        <v>12</v>
      </c>
      <c r="C45" s="166"/>
      <c r="D45" s="167"/>
      <c r="E45" s="167"/>
      <c r="F45" s="167"/>
      <c r="G45" s="167"/>
      <c r="H45" s="167"/>
      <c r="I45" s="167"/>
      <c r="J45" s="167"/>
      <c r="K45" s="167"/>
      <c r="L45" s="168"/>
    </row>
    <row r="46" spans="2:29" ht="37" customHeight="1" thickBot="1" x14ac:dyDescent="0.4">
      <c r="B46" s="151" t="s">
        <v>13</v>
      </c>
      <c r="C46" s="152"/>
      <c r="D46" s="153"/>
      <c r="E46" s="153"/>
      <c r="F46" s="153"/>
      <c r="G46" s="153"/>
      <c r="H46" s="153"/>
      <c r="I46" s="153"/>
      <c r="J46" s="153"/>
      <c r="K46" s="153"/>
      <c r="L46" s="154"/>
    </row>
    <row r="47" spans="2:29" ht="39.75" customHeight="1" thickBot="1" x14ac:dyDescent="0.4">
      <c r="B47" s="151" t="s">
        <v>68</v>
      </c>
      <c r="C47" s="152"/>
      <c r="D47" s="153"/>
      <c r="E47" s="153"/>
      <c r="F47" s="153"/>
      <c r="G47" s="153"/>
      <c r="H47" s="153"/>
      <c r="I47" s="153"/>
      <c r="J47" s="153"/>
      <c r="K47" s="153"/>
      <c r="L47" s="154"/>
    </row>
    <row r="48" spans="2:29" ht="53.25" customHeight="1" thickBot="1" x14ac:dyDescent="0.4">
      <c r="B48" s="151" t="s">
        <v>67</v>
      </c>
      <c r="C48" s="152"/>
      <c r="D48" s="153"/>
      <c r="E48" s="153"/>
      <c r="F48" s="153"/>
      <c r="G48" s="153"/>
      <c r="H48" s="153"/>
      <c r="I48" s="153"/>
      <c r="J48" s="153"/>
      <c r="K48" s="153"/>
      <c r="L48" s="154"/>
    </row>
    <row r="49" spans="2:12" ht="51.75" customHeight="1" thickBot="1" x14ac:dyDescent="0.4">
      <c r="B49" s="151" t="s">
        <v>95</v>
      </c>
      <c r="C49" s="152"/>
      <c r="D49" s="153"/>
      <c r="E49" s="153"/>
      <c r="F49" s="153"/>
      <c r="G49" s="153"/>
      <c r="H49" s="153"/>
      <c r="I49" s="153"/>
      <c r="J49" s="153"/>
      <c r="K49" s="153"/>
      <c r="L49" s="154"/>
    </row>
  </sheetData>
  <mergeCells count="46">
    <mergeCell ref="B4:L4"/>
    <mergeCell ref="B41:L41"/>
    <mergeCell ref="B38:D38"/>
    <mergeCell ref="F38:H38"/>
    <mergeCell ref="I38:K38"/>
    <mergeCell ref="B6:F6"/>
    <mergeCell ref="B5:F5"/>
    <mergeCell ref="B7:L7"/>
    <mergeCell ref="B10:B11"/>
    <mergeCell ref="D10:D11"/>
    <mergeCell ref="E10:E11"/>
    <mergeCell ref="F10:F11"/>
    <mergeCell ref="G10:G11"/>
    <mergeCell ref="B40:L40"/>
    <mergeCell ref="G5:J5"/>
    <mergeCell ref="K5:L5"/>
    <mergeCell ref="O39:P39"/>
    <mergeCell ref="C10:C11"/>
    <mergeCell ref="L10:L11"/>
    <mergeCell ref="B48:L48"/>
    <mergeCell ref="B49:L49"/>
    <mergeCell ref="J10:J11"/>
    <mergeCell ref="B46:L46"/>
    <mergeCell ref="B42:L42"/>
    <mergeCell ref="B43:L43"/>
    <mergeCell ref="H10:I10"/>
    <mergeCell ref="K10:K11"/>
    <mergeCell ref="B47:L47"/>
    <mergeCell ref="B44:L44"/>
    <mergeCell ref="B45:L45"/>
    <mergeCell ref="G6:L6"/>
    <mergeCell ref="AD10:AE10"/>
    <mergeCell ref="Q10:R10"/>
    <mergeCell ref="Q39:R39"/>
    <mergeCell ref="W12:W13"/>
    <mergeCell ref="V12:V13"/>
    <mergeCell ref="U12:U13"/>
    <mergeCell ref="T12:T13"/>
    <mergeCell ref="V11:W11"/>
    <mergeCell ref="T10:W10"/>
    <mergeCell ref="Y10:Z10"/>
    <mergeCell ref="Y39:Z39"/>
    <mergeCell ref="AA10:AC10"/>
    <mergeCell ref="O10:P10"/>
    <mergeCell ref="M10:N10"/>
    <mergeCell ref="M39:N39"/>
  </mergeCells>
  <phoneticPr fontId="0" type="noConversion"/>
  <dataValidations count="2">
    <dataValidation type="list" allowBlank="1" showInputMessage="1" showErrorMessage="1" sqref="F12:F13 F16:F21 G12:G28 F24:F28 F34:G37 G32:G33 F32">
      <formula1>#REF!</formula1>
    </dataValidation>
    <dataValidation type="list" allowBlank="1" showInputMessage="1" showErrorMessage="1" sqref="F29:G31">
      <formula1>#REF!</formula1>
    </dataValidation>
  </dataValidations>
  <printOptions horizontalCentered="1"/>
  <pageMargins left="0.15748031496062992" right="0.23622047244094491" top="0.74803149606299213" bottom="0.74803149606299213" header="0.31496062992125984" footer="0.31496062992125984"/>
  <pageSetup paperSize="9" scale="54" orientation="landscape" r:id="rId1"/>
  <headerFooter alignWithMargins="0">
    <oddHeader>&amp;R&amp;8Banco Interamericano de Desarrollo</oddHeader>
    <oddFooter>&amp;L &amp;RPágina 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B9"/>
  <sheetViews>
    <sheetView workbookViewId="0">
      <selection activeCell="F12" sqref="F12"/>
    </sheetView>
  </sheetViews>
  <sheetFormatPr defaultColWidth="9.1796875" defaultRowHeight="12.5" x14ac:dyDescent="0.25"/>
  <cols>
    <col min="1" max="1" width="48.54296875" customWidth="1"/>
    <col min="2" max="2" width="14.7265625" bestFit="1" customWidth="1"/>
  </cols>
  <sheetData>
    <row r="4" spans="1:2" x14ac:dyDescent="0.25">
      <c r="A4" t="s">
        <v>90</v>
      </c>
    </row>
    <row r="6" spans="1:2" x14ac:dyDescent="0.25">
      <c r="A6" s="67" t="s">
        <v>91</v>
      </c>
      <c r="B6" s="66">
        <v>1678038.2</v>
      </c>
    </row>
    <row r="7" spans="1:2" ht="31.5" customHeight="1" x14ac:dyDescent="0.25">
      <c r="A7" s="68" t="s">
        <v>92</v>
      </c>
      <c r="B7" s="66">
        <v>31335.21</v>
      </c>
    </row>
    <row r="8" spans="1:2" ht="13" x14ac:dyDescent="0.3">
      <c r="A8" s="69" t="s">
        <v>94</v>
      </c>
      <c r="B8" s="70">
        <f>B6-B7</f>
        <v>1646702.99</v>
      </c>
    </row>
    <row r="9" spans="1:2" ht="13" x14ac:dyDescent="0.3">
      <c r="A9" s="69" t="s">
        <v>93</v>
      </c>
      <c r="B9" s="70">
        <f>B8/3.15</f>
        <v>522762.853968254</v>
      </c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796875" defaultRowHeight="12.5" x14ac:dyDescent="0.25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944BA54464D7174493EABED267EF6C04" ma:contentTypeVersion="470" ma:contentTypeDescription="A content type to manage public (operations) IDB documents" ma:contentTypeScope="" ma:versionID="7971c2e4f921c140df09a612a5d45eed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85518b758305e5bda10816c3e95fc731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BR-T1321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lated_x0020_SisCor_x0020_Number" ma:index="53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ae61f9b1-e23d-4f49-b3d7-56b991556c4b" ContentTypeId="0x010100ACF722E9F6B0B149B0CD8BE2560A6672" PreviousValue="false"/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Brazil</TermName>
          <TermId xmlns="http://schemas.microsoft.com/office/infopath/2007/PartnerControls">7deb27ec-6837-4974-9aa8-6cfbac841ef8</TermId>
        </TermInfo>
      </Terms>
    </ic46d7e087fd4a108fb86518ca413cc6>
    <IDBDocs_x0020_Number xmlns="cdc7663a-08f0-4737-9e8c-148ce897a09c" xsi:nil="true"/>
    <Division_x0020_or_x0020_Unit xmlns="cdc7663a-08f0-4737-9e8c-148ce897a09c">CSC/CBR</Division_x0020_or_x0020_Unit>
    <Fiscal_x0020_Year_x0020_IDB xmlns="cdc7663a-08f0-4737-9e8c-148ce897a09c">2018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ATN/MA-15405-BR;</Approval_x0020_Number>
    <Phase xmlns="cdc7663a-08f0-4737-9e8c-148ce897a09c">ACTIVE</Phase>
    <Document_x0020_Author xmlns="cdc7663a-08f0-4737-9e8c-148ce897a09c">Pereira, Tiago Pena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SANITATION URBAN</TermName>
          <TermId xmlns="http://schemas.microsoft.com/office/infopath/2007/PartnerControls">bea451b1-990d-4fd6-a747-4978a6e1e2d2</TermId>
        </TermInfo>
      </Terms>
    </b2ec7cfb18674cb8803df6b262e8b107>
    <Business_x0020_Area xmlns="cdc7663a-08f0-4737-9e8c-148ce897a09c">ESG</Business_x0020_Area>
    <Key_x0020_Document xmlns="cdc7663a-08f0-4737-9e8c-148ce897a09c">false</Key_x0020_Document>
    <Document_x0020_Language_x0020_IDB xmlns="cdc7663a-08f0-4737-9e8c-148ce897a09c">Portuguese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MAF</TermName>
          <TermId xmlns="http://schemas.microsoft.com/office/infopath/2007/PartnerControls">e43db9f5-6ed8-400e-be55-a0e52f6e8c79</TermId>
        </TermInfo>
      </Terms>
    </g511464f9e53401d84b16fa9b379a574>
    <Related_x0020_SisCor_x0020_Number xmlns="cdc7663a-08f0-4737-9e8c-148ce897a09c" xsi:nil="true"/>
    <TaxCatchAll xmlns="cdc7663a-08f0-4737-9e8c-148ce897a09c">
      <Value>6</Value>
      <Value>33</Value>
      <Value>32</Value>
      <Value>34</Value>
      <Value>36</Value>
    </TaxCatchAll>
    <Operation_x0020_Type xmlns="cdc7663a-08f0-4737-9e8c-148ce897a09c">Technical Cooperation</Operation_x0020_Type>
    <Package_x0020_Code xmlns="cdc7663a-08f0-4737-9e8c-148ce897a09c" xsi:nil="true"/>
    <Identifier xmlns="cdc7663a-08f0-4737-9e8c-148ce897a09c" xsi:nil="true"/>
    <Project_x0020_Number xmlns="cdc7663a-08f0-4737-9e8c-148ce897a09c">BR-T1321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WATER AND SANITATION</TermName>
          <TermId xmlns="http://schemas.microsoft.com/office/infopath/2007/PartnerControls">ba6b63cd-e402-47cb-9357-08149f7ce046</TermId>
        </TermInfo>
      </Terms>
    </nddeef1749674d76abdbe4b239a70bc6>
    <_dlc_DocId xmlns="cdc7663a-08f0-4737-9e8c-148ce897a09c">EZSHARE-898228217-40</_dlc_DocId>
    <_dlc_DocIdUrl xmlns="cdc7663a-08f0-4737-9e8c-148ce897a09c">
      <Url>https://idbg.sharepoint.com/teams/EZ-BR-TCP/BR-T1321/_layouts/15/DocIdRedir.aspx?ID=EZSHARE-898228217-40</Url>
      <Description>EZSHARE-898228217-40</Description>
    </_dlc_DocIdUrl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5E109554-96FC-4508-A707-2DD3F2AE1F9B}"/>
</file>

<file path=customXml/itemProps2.xml><?xml version="1.0" encoding="utf-8"?>
<ds:datastoreItem xmlns:ds="http://schemas.openxmlformats.org/officeDocument/2006/customXml" ds:itemID="{11D8EC6E-34DD-4484-AD69-AEF21DE4AC96}"/>
</file>

<file path=customXml/itemProps3.xml><?xml version="1.0" encoding="utf-8"?>
<ds:datastoreItem xmlns:ds="http://schemas.openxmlformats.org/officeDocument/2006/customXml" ds:itemID="{F9ACC408-D466-4F66-BA24-5FB8FE3EDBCE}"/>
</file>

<file path=customXml/itemProps4.xml><?xml version="1.0" encoding="utf-8"?>
<ds:datastoreItem xmlns:ds="http://schemas.openxmlformats.org/officeDocument/2006/customXml" ds:itemID="{F6F43CBF-89B2-41CC-ABF6-B31A227133B1}"/>
</file>

<file path=customXml/itemProps5.xml><?xml version="1.0" encoding="utf-8"?>
<ds:datastoreItem xmlns:ds="http://schemas.openxmlformats.org/officeDocument/2006/customXml" ds:itemID="{EADFA717-381B-4550-B73D-11BB3D0578A6}"/>
</file>

<file path=customXml/itemProps6.xml><?xml version="1.0" encoding="utf-8"?>
<ds:datastoreItem xmlns:ds="http://schemas.openxmlformats.org/officeDocument/2006/customXml" ds:itemID="{4F12D844-B8A9-4FFD-92AC-0047838142E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Sheet1!Print_Area</vt:lpstr>
      <vt:lpstr>Sheet1!Print_Titles</vt:lpstr>
    </vt:vector>
  </TitlesOfParts>
  <Company>Inter-American Development 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meroca</dc:creator>
  <cp:keywords/>
  <cp:lastModifiedBy>Pereira, Tiago Pena</cp:lastModifiedBy>
  <cp:lastPrinted>2018-07-11T13:28:15Z</cp:lastPrinted>
  <dcterms:created xsi:type="dcterms:W3CDTF">2007-02-02T19:50:30Z</dcterms:created>
  <dcterms:modified xsi:type="dcterms:W3CDTF">2018-07-16T17:42:36Z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M_Links_Updated">
    <vt:bool>true</vt:bool>
  </property>
  <property fmtid="{D5CDD505-2E9C-101B-9397-08002B2CF9AE}" pid="4" name="TaxKeyword">
    <vt:lpwstr/>
  </property>
  <property fmtid="{D5CDD505-2E9C-101B-9397-08002B2CF9AE}" pid="5" name="TaxKeywordTaxHTField">
    <vt:lpwstr/>
  </property>
  <property fmtid="{D5CDD505-2E9C-101B-9397-08002B2CF9AE}" pid="6" name="Series Operations IDB">
    <vt:lpwstr/>
  </property>
  <property fmtid="{D5CDD505-2E9C-101B-9397-08002B2CF9AE}" pid="7" name="Sub-Sector">
    <vt:lpwstr>34;#SANITATION URBAN|bea451b1-990d-4fd6-a747-4978a6e1e2d2</vt:lpwstr>
  </property>
  <property fmtid="{D5CDD505-2E9C-101B-9397-08002B2CF9AE}" pid="8" name="Fund IDB">
    <vt:lpwstr>36;#MAF|e43db9f5-6ed8-400e-be55-a0e52f6e8c79</vt:lpwstr>
  </property>
  <property fmtid="{D5CDD505-2E9C-101B-9397-08002B2CF9AE}" pid="9" name="Country">
    <vt:lpwstr>32;#Brazil|7deb27ec-6837-4974-9aa8-6cfbac841ef8</vt:lpwstr>
  </property>
  <property fmtid="{D5CDD505-2E9C-101B-9397-08002B2CF9AE}" pid="10" name="Sector IDB">
    <vt:lpwstr>33;#WATER AND SANITATION|ba6b63cd-e402-47cb-9357-08149f7ce046</vt:lpwstr>
  </property>
  <property fmtid="{D5CDD505-2E9C-101B-9397-08002B2CF9AE}" pid="11" name="Function Operations IDB">
    <vt:lpwstr>6;#Goods and Services|5bfebf1b-9f1f-4411-b1dd-4c19b807b799</vt:lpwstr>
  </property>
  <property fmtid="{D5CDD505-2E9C-101B-9397-08002B2CF9AE}" pid="12" name="_dlc_DocIdItemGuid">
    <vt:lpwstr>722d4f4d-37d5-45cb-bd02-7135c93eeca8</vt:lpwstr>
  </property>
  <property fmtid="{D5CDD505-2E9C-101B-9397-08002B2CF9AE}" pid="13" name="Disclosure Activity">
    <vt:lpwstr>Procurement Plan</vt:lpwstr>
  </property>
  <property fmtid="{D5CDD505-2E9C-101B-9397-08002B2CF9AE}" pid="15" name="ContentTypeId">
    <vt:lpwstr>0x0101001A458A224826124E8B45B1D613300CFC00944BA54464D7174493EABED267EF6C04</vt:lpwstr>
  </property>
</Properties>
</file>