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744" activeTab="3"/>
  </bookViews>
  <sheets>
    <sheet name="Portada" sheetId="18" r:id="rId1"/>
    <sheet name="Matriz Original" sheetId="16" r:id="rId2"/>
    <sheet name="Ejecución Plurianual" sheetId="17" r:id="rId3"/>
    <sheet name="PEP" sheetId="6" r:id="rId4"/>
    <sheet name="POA" sheetId="19" r:id="rId5"/>
  </sheets>
  <definedNames>
    <definedName name="_xlnm._FilterDatabase" localSheetId="3" hidden="1">PEP!$G$4:$CD$238</definedName>
    <definedName name="_xlnm._FilterDatabase" localSheetId="4" hidden="1">POA!$G$4:$CD$239</definedName>
    <definedName name="_xlnm.Print_Area" localSheetId="1">'Matriz Original'!$A$1:$G$21</definedName>
    <definedName name="_xlnm.Print_Area" localSheetId="3">PEP!$H$4:$V$243</definedName>
    <definedName name="_xlnm.Print_Area" localSheetId="4">POA!$H$1:$V$244</definedName>
    <definedName name="_xlnm.Print_Titles" localSheetId="3">PEP!$I:$CD,PEP!$4:$5</definedName>
    <definedName name="_xlnm.Print_Titles" localSheetId="4">POA!$I:$CD,POA!$4:$5</definedName>
  </definedNames>
  <calcPr calcId="145621"/>
</workbook>
</file>

<file path=xl/calcChain.xml><?xml version="1.0" encoding="utf-8"?>
<calcChain xmlns="http://schemas.openxmlformats.org/spreadsheetml/2006/main">
  <c r="O229" i="6" l="1"/>
  <c r="N228" i="6"/>
  <c r="P228" i="6" s="1"/>
  <c r="O228" i="6"/>
  <c r="P229" i="6"/>
  <c r="R229" i="6"/>
  <c r="O230" i="6"/>
  <c r="O231" i="6"/>
  <c r="P228" i="19"/>
  <c r="O228" i="19"/>
  <c r="N228" i="19"/>
  <c r="V228" i="19"/>
  <c r="V230" i="19"/>
  <c r="U230" i="19"/>
  <c r="S230" i="19"/>
  <c r="P230" i="19"/>
  <c r="P229" i="19"/>
  <c r="O230" i="19"/>
  <c r="O229" i="19"/>
  <c r="I240" i="19"/>
  <c r="N242" i="19"/>
  <c r="P233" i="19" l="1"/>
  <c r="N233" i="19"/>
  <c r="O233" i="19" s="1"/>
  <c r="Q232" i="19"/>
  <c r="V232" i="19" s="1"/>
  <c r="V231" i="19" s="1"/>
  <c r="P232" i="19"/>
  <c r="O232" i="19"/>
  <c r="U231" i="19"/>
  <c r="T231" i="19"/>
  <c r="S231" i="19"/>
  <c r="R231" i="19"/>
  <c r="Q231" i="19"/>
  <c r="P231" i="19"/>
  <c r="O231" i="19"/>
  <c r="V229" i="19"/>
  <c r="R229" i="19"/>
  <c r="U228" i="19"/>
  <c r="T228" i="19"/>
  <c r="S228" i="19"/>
  <c r="S222" i="19" s="1"/>
  <c r="R228" i="19"/>
  <c r="Q228" i="19"/>
  <c r="N227" i="19"/>
  <c r="O227" i="19" s="1"/>
  <c r="P226" i="19"/>
  <c r="O226" i="19"/>
  <c r="N226" i="19"/>
  <c r="Q226" i="19" s="1"/>
  <c r="V226" i="19" s="1"/>
  <c r="Q225" i="19"/>
  <c r="V225" i="19" s="1"/>
  <c r="P225" i="19"/>
  <c r="O225" i="19"/>
  <c r="N225" i="19"/>
  <c r="N224" i="19"/>
  <c r="Q224" i="19" s="1"/>
  <c r="U223" i="19"/>
  <c r="U222" i="19" s="1"/>
  <c r="T223" i="19"/>
  <c r="S223" i="19"/>
  <c r="R223" i="19"/>
  <c r="R222" i="19" s="1"/>
  <c r="N223" i="19"/>
  <c r="O223" i="19" s="1"/>
  <c r="T222" i="19"/>
  <c r="P222" i="19"/>
  <c r="O222" i="19"/>
  <c r="V221" i="19"/>
  <c r="P221" i="19"/>
  <c r="O221" i="19"/>
  <c r="V220" i="19"/>
  <c r="V219" i="19" s="1"/>
  <c r="P220" i="19"/>
  <c r="O220" i="19"/>
  <c r="U219" i="19"/>
  <c r="T219" i="19"/>
  <c r="S219" i="19"/>
  <c r="R219" i="19"/>
  <c r="Q219" i="19"/>
  <c r="P219" i="19"/>
  <c r="O219" i="19"/>
  <c r="V218" i="19"/>
  <c r="P218" i="19"/>
  <c r="O218" i="19"/>
  <c r="V217" i="19"/>
  <c r="P217" i="19"/>
  <c r="O217" i="19"/>
  <c r="V216" i="19"/>
  <c r="V215" i="19" s="1"/>
  <c r="P216" i="19"/>
  <c r="O216" i="19"/>
  <c r="U215" i="19"/>
  <c r="T215" i="19"/>
  <c r="S215" i="19"/>
  <c r="R215" i="19"/>
  <c r="Q215" i="19"/>
  <c r="P215" i="19"/>
  <c r="O215" i="19"/>
  <c r="V214" i="19"/>
  <c r="P214" i="19"/>
  <c r="O214" i="19"/>
  <c r="V213" i="19"/>
  <c r="P213" i="19"/>
  <c r="O213" i="19"/>
  <c r="V212" i="19"/>
  <c r="P212" i="19"/>
  <c r="O212" i="19"/>
  <c r="U211" i="19"/>
  <c r="T211" i="19"/>
  <c r="S211" i="19"/>
  <c r="R211" i="19"/>
  <c r="Q211" i="19"/>
  <c r="P211" i="19"/>
  <c r="O211" i="19"/>
  <c r="P210" i="19"/>
  <c r="O210" i="19"/>
  <c r="V209" i="19"/>
  <c r="P209" i="19"/>
  <c r="O209" i="19"/>
  <c r="V208" i="19"/>
  <c r="P208" i="19"/>
  <c r="O208" i="19"/>
  <c r="U207" i="19"/>
  <c r="T207" i="19"/>
  <c r="S207" i="19"/>
  <c r="S206" i="19" s="1"/>
  <c r="R207" i="19"/>
  <c r="Q207" i="19"/>
  <c r="Q206" i="19" s="1"/>
  <c r="P207" i="19"/>
  <c r="O207" i="19"/>
  <c r="N207" i="19"/>
  <c r="U206" i="19"/>
  <c r="T206" i="19"/>
  <c r="P206" i="19"/>
  <c r="O206" i="19"/>
  <c r="N206" i="19"/>
  <c r="V205" i="19"/>
  <c r="P205" i="19"/>
  <c r="O205" i="19"/>
  <c r="Q204" i="19"/>
  <c r="V204" i="19" s="1"/>
  <c r="P204" i="19"/>
  <c r="O204" i="19"/>
  <c r="R203" i="19"/>
  <c r="V203" i="19" s="1"/>
  <c r="P203" i="19"/>
  <c r="O203" i="19"/>
  <c r="U202" i="19"/>
  <c r="T202" i="19"/>
  <c r="S202" i="19"/>
  <c r="Q202" i="19"/>
  <c r="P202" i="19"/>
  <c r="O202" i="19"/>
  <c r="V201" i="19"/>
  <c r="P201" i="19"/>
  <c r="O201" i="19"/>
  <c r="V200" i="19"/>
  <c r="P200" i="19"/>
  <c r="O200" i="19"/>
  <c r="V199" i="19"/>
  <c r="P199" i="19"/>
  <c r="O199" i="19"/>
  <c r="U198" i="19"/>
  <c r="T198" i="19"/>
  <c r="S198" i="19"/>
  <c r="R198" i="19"/>
  <c r="Q198" i="19"/>
  <c r="P198" i="19"/>
  <c r="O198" i="19"/>
  <c r="V197" i="19"/>
  <c r="P197" i="19"/>
  <c r="O197" i="19"/>
  <c r="V196" i="19"/>
  <c r="V194" i="19" s="1"/>
  <c r="P196" i="19"/>
  <c r="O196" i="19"/>
  <c r="V195" i="19"/>
  <c r="P195" i="19"/>
  <c r="O195" i="19"/>
  <c r="U194" i="19"/>
  <c r="T194" i="19"/>
  <c r="S194" i="19"/>
  <c r="R194" i="19"/>
  <c r="Q194" i="19"/>
  <c r="P194" i="19"/>
  <c r="O194" i="19"/>
  <c r="V193" i="19"/>
  <c r="P193" i="19"/>
  <c r="O193" i="19"/>
  <c r="V192" i="19"/>
  <c r="P192" i="19"/>
  <c r="O192" i="19"/>
  <c r="V191" i="19"/>
  <c r="P191" i="19"/>
  <c r="O191" i="19"/>
  <c r="U190" i="19"/>
  <c r="T190" i="19"/>
  <c r="T189" i="19" s="1"/>
  <c r="T188" i="19" s="1"/>
  <c r="S190" i="19"/>
  <c r="S189" i="19" s="1"/>
  <c r="R190" i="19"/>
  <c r="Q190" i="19"/>
  <c r="P190" i="19"/>
  <c r="O190" i="19"/>
  <c r="N189" i="19"/>
  <c r="P189" i="19" s="1"/>
  <c r="P188" i="19"/>
  <c r="O188" i="19"/>
  <c r="V187" i="19"/>
  <c r="V186" i="19" s="1"/>
  <c r="P187" i="19"/>
  <c r="O187" i="19"/>
  <c r="P186" i="19"/>
  <c r="O186" i="19"/>
  <c r="Q185" i="19"/>
  <c r="V185" i="19" s="1"/>
  <c r="V184" i="19" s="1"/>
  <c r="P185" i="19"/>
  <c r="O185" i="19"/>
  <c r="Q184" i="19"/>
  <c r="P184" i="19"/>
  <c r="O184" i="19"/>
  <c r="S183" i="19"/>
  <c r="R183" i="19"/>
  <c r="P183" i="19"/>
  <c r="O183" i="19"/>
  <c r="N183" i="19"/>
  <c r="S182" i="19"/>
  <c r="R182" i="19"/>
  <c r="O182" i="19"/>
  <c r="N182" i="19"/>
  <c r="P182" i="19" s="1"/>
  <c r="Q181" i="19"/>
  <c r="Q183" i="19" s="1"/>
  <c r="V183" i="19" s="1"/>
  <c r="P181" i="19"/>
  <c r="O181" i="19"/>
  <c r="V180" i="19"/>
  <c r="P180" i="19"/>
  <c r="O180" i="19"/>
  <c r="V179" i="19"/>
  <c r="P179" i="19"/>
  <c r="O179" i="19"/>
  <c r="U178" i="19"/>
  <c r="T178" i="19"/>
  <c r="S178" i="19"/>
  <c r="R178" i="19"/>
  <c r="Q178" i="19"/>
  <c r="P178" i="19"/>
  <c r="O178" i="19"/>
  <c r="M178" i="19"/>
  <c r="V177" i="19"/>
  <c r="N177" i="19"/>
  <c r="O177" i="19" s="1"/>
  <c r="V176" i="19"/>
  <c r="N176" i="19"/>
  <c r="O176" i="19" s="1"/>
  <c r="V175" i="19"/>
  <c r="V174" i="19" s="1"/>
  <c r="N175" i="19"/>
  <c r="O175" i="19" s="1"/>
  <c r="P174" i="19"/>
  <c r="O174" i="19"/>
  <c r="V173" i="19"/>
  <c r="N173" i="19"/>
  <c r="O173" i="19" s="1"/>
  <c r="V172" i="19"/>
  <c r="P172" i="19"/>
  <c r="N172" i="19"/>
  <c r="O172" i="19" s="1"/>
  <c r="V171" i="19"/>
  <c r="V170" i="19" s="1"/>
  <c r="P171" i="19"/>
  <c r="N171" i="19"/>
  <c r="O171" i="19" s="1"/>
  <c r="P170" i="19"/>
  <c r="O170" i="19"/>
  <c r="V169" i="19"/>
  <c r="N169" i="19"/>
  <c r="O169" i="19" s="1"/>
  <c r="V168" i="19"/>
  <c r="N168" i="19"/>
  <c r="O168" i="19" s="1"/>
  <c r="V167" i="19"/>
  <c r="N167" i="19"/>
  <c r="O167" i="19" s="1"/>
  <c r="V166" i="19"/>
  <c r="P166" i="19"/>
  <c r="O166" i="19"/>
  <c r="V165" i="19"/>
  <c r="V164" i="19"/>
  <c r="V163" i="19" s="1"/>
  <c r="N163" i="19"/>
  <c r="N164" i="19" s="1"/>
  <c r="U162" i="19"/>
  <c r="T162" i="19"/>
  <c r="S162" i="19"/>
  <c r="R162" i="19"/>
  <c r="Q162" i="19"/>
  <c r="P162" i="19"/>
  <c r="O162" i="19"/>
  <c r="Q161" i="19"/>
  <c r="V161" i="19" s="1"/>
  <c r="P161" i="19"/>
  <c r="O161" i="19"/>
  <c r="Q160" i="19"/>
  <c r="V160" i="19" s="1"/>
  <c r="P160" i="19"/>
  <c r="O160" i="19"/>
  <c r="O159" i="19"/>
  <c r="N159" i="19"/>
  <c r="P159" i="19" s="1"/>
  <c r="V158" i="19"/>
  <c r="V157" i="19" s="1"/>
  <c r="P158" i="19"/>
  <c r="O158" i="19"/>
  <c r="R157" i="19"/>
  <c r="P157" i="19"/>
  <c r="O157" i="19"/>
  <c r="V156" i="19"/>
  <c r="V155" i="19" s="1"/>
  <c r="P156" i="19"/>
  <c r="O156" i="19"/>
  <c r="S155" i="19"/>
  <c r="Q155" i="19"/>
  <c r="P155" i="19"/>
  <c r="O155" i="19"/>
  <c r="V154" i="19"/>
  <c r="N154" i="19"/>
  <c r="V153" i="19"/>
  <c r="V152" i="19" s="1"/>
  <c r="N153" i="19"/>
  <c r="P152" i="19"/>
  <c r="O152" i="19"/>
  <c r="P151" i="19"/>
  <c r="O151" i="19"/>
  <c r="V150" i="19"/>
  <c r="V151" i="19" s="1"/>
  <c r="P150" i="19"/>
  <c r="O150" i="19"/>
  <c r="Q149" i="19"/>
  <c r="V149" i="19" s="1"/>
  <c r="V148" i="19" s="1"/>
  <c r="P149" i="19"/>
  <c r="O149" i="19"/>
  <c r="Q148" i="19"/>
  <c r="P148" i="19"/>
  <c r="O148" i="19"/>
  <c r="U147" i="19"/>
  <c r="U146" i="19" s="1"/>
  <c r="T147" i="19"/>
  <c r="S147" i="19"/>
  <c r="R147" i="19"/>
  <c r="Q147" i="19"/>
  <c r="Q146" i="19" s="1"/>
  <c r="P147" i="19"/>
  <c r="O147" i="19"/>
  <c r="T146" i="19"/>
  <c r="S146" i="19"/>
  <c r="P146" i="19"/>
  <c r="O146" i="19"/>
  <c r="U145" i="19"/>
  <c r="T145" i="19"/>
  <c r="S145" i="19"/>
  <c r="R145" i="19"/>
  <c r="Q145" i="19"/>
  <c r="P145" i="19"/>
  <c r="N145" i="19"/>
  <c r="O145" i="19" s="1"/>
  <c r="U144" i="19"/>
  <c r="T144" i="19"/>
  <c r="S144" i="19"/>
  <c r="R144" i="19"/>
  <c r="Q144" i="19"/>
  <c r="N144" i="19"/>
  <c r="O144" i="19" s="1"/>
  <c r="U143" i="19"/>
  <c r="T143" i="19"/>
  <c r="S143" i="19"/>
  <c r="R143" i="19"/>
  <c r="V143" i="19" s="1"/>
  <c r="Q143" i="19"/>
  <c r="N143" i="19"/>
  <c r="P143" i="19" s="1"/>
  <c r="P142" i="19"/>
  <c r="O142" i="19"/>
  <c r="U141" i="19"/>
  <c r="T141" i="19"/>
  <c r="S141" i="19"/>
  <c r="R141" i="19"/>
  <c r="Q141" i="19"/>
  <c r="N141" i="19"/>
  <c r="P141" i="19" s="1"/>
  <c r="U140" i="19"/>
  <c r="T140" i="19"/>
  <c r="S140" i="19"/>
  <c r="R140" i="19"/>
  <c r="Q140" i="19"/>
  <c r="N140" i="19"/>
  <c r="P140" i="19" s="1"/>
  <c r="U139" i="19"/>
  <c r="T139" i="19"/>
  <c r="S139" i="19"/>
  <c r="R139" i="19"/>
  <c r="Q139" i="19"/>
  <c r="P139" i="19"/>
  <c r="O139" i="19"/>
  <c r="N139" i="19"/>
  <c r="P138" i="19"/>
  <c r="O138" i="19"/>
  <c r="U137" i="19"/>
  <c r="T137" i="19"/>
  <c r="S137" i="19"/>
  <c r="R137" i="19"/>
  <c r="Q137" i="19"/>
  <c r="N137" i="19"/>
  <c r="O137" i="19" s="1"/>
  <c r="U136" i="19"/>
  <c r="T136" i="19"/>
  <c r="S136" i="19"/>
  <c r="R136" i="19"/>
  <c r="Q136" i="19"/>
  <c r="V136" i="19" s="1"/>
  <c r="N136" i="19"/>
  <c r="O136" i="19" s="1"/>
  <c r="U135" i="19"/>
  <c r="T135" i="19"/>
  <c r="S135" i="19"/>
  <c r="R135" i="19"/>
  <c r="O135" i="19"/>
  <c r="N135" i="19"/>
  <c r="P135" i="19" s="1"/>
  <c r="Q134" i="19"/>
  <c r="Q135" i="19" s="1"/>
  <c r="V135" i="19" s="1"/>
  <c r="P134" i="19"/>
  <c r="O134" i="19"/>
  <c r="U133" i="19"/>
  <c r="T133" i="19"/>
  <c r="S133" i="19"/>
  <c r="R133" i="19"/>
  <c r="O133" i="19"/>
  <c r="N133" i="19"/>
  <c r="P133" i="19" s="1"/>
  <c r="U132" i="19"/>
  <c r="T132" i="19"/>
  <c r="S132" i="19"/>
  <c r="R132" i="19"/>
  <c r="P132" i="19"/>
  <c r="N132" i="19"/>
  <c r="O132" i="19" s="1"/>
  <c r="U131" i="19"/>
  <c r="T131" i="19"/>
  <c r="S131" i="19"/>
  <c r="R131" i="19"/>
  <c r="N131" i="19"/>
  <c r="O131" i="19" s="1"/>
  <c r="Q130" i="19"/>
  <c r="Q133" i="19" s="1"/>
  <c r="P130" i="19"/>
  <c r="O130" i="19"/>
  <c r="U129" i="19"/>
  <c r="T129" i="19"/>
  <c r="S129" i="19"/>
  <c r="R129" i="19"/>
  <c r="Q129" i="19"/>
  <c r="P129" i="19"/>
  <c r="O129" i="19"/>
  <c r="U128" i="19"/>
  <c r="T128" i="19"/>
  <c r="S128" i="19"/>
  <c r="Q128" i="19"/>
  <c r="U127" i="19"/>
  <c r="T127" i="19"/>
  <c r="S127" i="19"/>
  <c r="Q127" i="19"/>
  <c r="N127" i="19"/>
  <c r="P127" i="19" s="1"/>
  <c r="U126" i="19"/>
  <c r="T126" i="19"/>
  <c r="S126" i="19"/>
  <c r="Q126" i="19"/>
  <c r="R125" i="19"/>
  <c r="R126" i="19" s="1"/>
  <c r="N125" i="19"/>
  <c r="N128" i="19" s="1"/>
  <c r="U124" i="19"/>
  <c r="T124" i="19"/>
  <c r="S124" i="19"/>
  <c r="Q124" i="19"/>
  <c r="U123" i="19"/>
  <c r="T123" i="19"/>
  <c r="S123" i="19"/>
  <c r="Q123" i="19"/>
  <c r="U122" i="19"/>
  <c r="T122" i="19"/>
  <c r="S122" i="19"/>
  <c r="Q122" i="19"/>
  <c r="N121" i="19"/>
  <c r="N124" i="19" s="1"/>
  <c r="U120" i="19"/>
  <c r="T120" i="19"/>
  <c r="S120" i="19"/>
  <c r="P120" i="19"/>
  <c r="O120" i="19"/>
  <c r="T119" i="19"/>
  <c r="S119" i="19"/>
  <c r="R119" i="19"/>
  <c r="Q119" i="19"/>
  <c r="V119" i="19" s="1"/>
  <c r="N119" i="19"/>
  <c r="O119" i="19" s="1"/>
  <c r="T118" i="19"/>
  <c r="S118" i="19"/>
  <c r="R118" i="19"/>
  <c r="Q118" i="19"/>
  <c r="N118" i="19"/>
  <c r="O118" i="19" s="1"/>
  <c r="T117" i="19"/>
  <c r="S117" i="19"/>
  <c r="R117" i="19"/>
  <c r="Q117" i="19"/>
  <c r="P117" i="19"/>
  <c r="N117" i="19"/>
  <c r="O117" i="19" s="1"/>
  <c r="P116" i="19"/>
  <c r="O116" i="19"/>
  <c r="T115" i="19"/>
  <c r="S115" i="19"/>
  <c r="R115" i="19"/>
  <c r="Q115" i="19"/>
  <c r="P115" i="19"/>
  <c r="N115" i="19"/>
  <c r="O115" i="19" s="1"/>
  <c r="T114" i="19"/>
  <c r="S114" i="19"/>
  <c r="R114" i="19"/>
  <c r="Q114" i="19"/>
  <c r="P114" i="19"/>
  <c r="O114" i="19"/>
  <c r="N114" i="19"/>
  <c r="T113" i="19"/>
  <c r="S113" i="19"/>
  <c r="R113" i="19"/>
  <c r="Q113" i="19"/>
  <c r="N113" i="19"/>
  <c r="P113" i="19" s="1"/>
  <c r="P112" i="19"/>
  <c r="O112" i="19"/>
  <c r="T111" i="19"/>
  <c r="S111" i="19"/>
  <c r="R111" i="19"/>
  <c r="Q111" i="19"/>
  <c r="T110" i="19"/>
  <c r="S110" i="19"/>
  <c r="R110" i="19"/>
  <c r="Q110" i="19"/>
  <c r="T109" i="19"/>
  <c r="S109" i="19"/>
  <c r="R109" i="19"/>
  <c r="Q109" i="19"/>
  <c r="N108" i="19"/>
  <c r="N109" i="19" s="1"/>
  <c r="T107" i="19"/>
  <c r="S107" i="19"/>
  <c r="Q107" i="19"/>
  <c r="T106" i="19"/>
  <c r="S106" i="19"/>
  <c r="Q106" i="19"/>
  <c r="T105" i="19"/>
  <c r="S105" i="19"/>
  <c r="Q105" i="19"/>
  <c r="R104" i="19"/>
  <c r="R105" i="19" s="1"/>
  <c r="P104" i="19"/>
  <c r="O104" i="19"/>
  <c r="N104" i="19"/>
  <c r="N107" i="19" s="1"/>
  <c r="U103" i="19"/>
  <c r="T103" i="19"/>
  <c r="S103" i="19"/>
  <c r="P103" i="19"/>
  <c r="O103" i="19"/>
  <c r="T102" i="19"/>
  <c r="S102" i="19"/>
  <c r="R102" i="19"/>
  <c r="Q102" i="19"/>
  <c r="T101" i="19"/>
  <c r="S101" i="19"/>
  <c r="R101" i="19"/>
  <c r="Q101" i="19"/>
  <c r="V101" i="19" s="1"/>
  <c r="T100" i="19"/>
  <c r="S100" i="19"/>
  <c r="R100" i="19"/>
  <c r="Q100" i="19"/>
  <c r="V100" i="19" s="1"/>
  <c r="P99" i="19"/>
  <c r="N99" i="19"/>
  <c r="N102" i="19" s="1"/>
  <c r="O102" i="19" s="1"/>
  <c r="T98" i="19"/>
  <c r="S98" i="19"/>
  <c r="Q98" i="19"/>
  <c r="T97" i="19"/>
  <c r="S97" i="19"/>
  <c r="Q97" i="19"/>
  <c r="T96" i="19"/>
  <c r="S96" i="19"/>
  <c r="Q96" i="19"/>
  <c r="R95" i="19"/>
  <c r="R94" i="19" s="1"/>
  <c r="N95" i="19"/>
  <c r="P95" i="19" s="1"/>
  <c r="U94" i="19"/>
  <c r="T94" i="19"/>
  <c r="T76" i="19" s="1"/>
  <c r="S94" i="19"/>
  <c r="Q94" i="19"/>
  <c r="P94" i="19"/>
  <c r="O94" i="19"/>
  <c r="T93" i="19"/>
  <c r="S93" i="19"/>
  <c r="R93" i="19"/>
  <c r="Q93" i="19"/>
  <c r="T92" i="19"/>
  <c r="S92" i="19"/>
  <c r="R92" i="19"/>
  <c r="Q92" i="19"/>
  <c r="T91" i="19"/>
  <c r="S91" i="19"/>
  <c r="R91" i="19"/>
  <c r="Q91" i="19"/>
  <c r="N90" i="19"/>
  <c r="O90" i="19" s="1"/>
  <c r="T89" i="19"/>
  <c r="S89" i="19"/>
  <c r="R89" i="19"/>
  <c r="Q89" i="19"/>
  <c r="T88" i="19"/>
  <c r="S88" i="19"/>
  <c r="R88" i="19"/>
  <c r="Q88" i="19"/>
  <c r="T87" i="19"/>
  <c r="S87" i="19"/>
  <c r="R87" i="19"/>
  <c r="Q87" i="19"/>
  <c r="N86" i="19"/>
  <c r="O86" i="19" s="1"/>
  <c r="V85" i="19"/>
  <c r="S85" i="19"/>
  <c r="R85" i="19"/>
  <c r="Q85" i="19"/>
  <c r="S84" i="19"/>
  <c r="V84" i="19" s="1"/>
  <c r="R84" i="19"/>
  <c r="Q84" i="19"/>
  <c r="S83" i="19"/>
  <c r="R83" i="19"/>
  <c r="V83" i="19" s="1"/>
  <c r="V82" i="19" s="1"/>
  <c r="Q83" i="19"/>
  <c r="N82" i="19"/>
  <c r="N85" i="19" s="1"/>
  <c r="S81" i="19"/>
  <c r="R81" i="19"/>
  <c r="S80" i="19"/>
  <c r="R80" i="19"/>
  <c r="S79" i="19"/>
  <c r="R79" i="19"/>
  <c r="N78" i="19"/>
  <c r="N80" i="19" s="1"/>
  <c r="U77" i="19"/>
  <c r="T77" i="19"/>
  <c r="S77" i="19"/>
  <c r="R77" i="19"/>
  <c r="P77" i="19"/>
  <c r="O77" i="19"/>
  <c r="U76" i="19"/>
  <c r="S76" i="19"/>
  <c r="P76" i="19"/>
  <c r="O76" i="19"/>
  <c r="U75" i="19"/>
  <c r="T75" i="19"/>
  <c r="S75" i="19"/>
  <c r="R75" i="19"/>
  <c r="Q75" i="19"/>
  <c r="V75" i="19" s="1"/>
  <c r="N75" i="19"/>
  <c r="O75" i="19" s="1"/>
  <c r="U74" i="19"/>
  <c r="T74" i="19"/>
  <c r="S74" i="19"/>
  <c r="R74" i="19"/>
  <c r="Q74" i="19"/>
  <c r="N74" i="19"/>
  <c r="P74" i="19" s="1"/>
  <c r="U73" i="19"/>
  <c r="T73" i="19"/>
  <c r="S73" i="19"/>
  <c r="R73" i="19"/>
  <c r="Q73" i="19"/>
  <c r="V73" i="19" s="1"/>
  <c r="P73" i="19"/>
  <c r="N73" i="19"/>
  <c r="O73" i="19" s="1"/>
  <c r="P72" i="19"/>
  <c r="O72" i="19"/>
  <c r="U71" i="19"/>
  <c r="T71" i="19"/>
  <c r="S71" i="19"/>
  <c r="R71" i="19"/>
  <c r="Q71" i="19"/>
  <c r="O71" i="19"/>
  <c r="N71" i="19"/>
  <c r="P71" i="19" s="1"/>
  <c r="U70" i="19"/>
  <c r="T70" i="19"/>
  <c r="S70" i="19"/>
  <c r="R70" i="19"/>
  <c r="Q70" i="19"/>
  <c r="N70" i="19"/>
  <c r="O70" i="19" s="1"/>
  <c r="U69" i="19"/>
  <c r="T69" i="19"/>
  <c r="S69" i="19"/>
  <c r="R69" i="19"/>
  <c r="Q69" i="19"/>
  <c r="N69" i="19"/>
  <c r="O69" i="19" s="1"/>
  <c r="P68" i="19"/>
  <c r="O68" i="19"/>
  <c r="U67" i="19"/>
  <c r="Q67" i="19"/>
  <c r="N67" i="19"/>
  <c r="O67" i="19" s="1"/>
  <c r="U66" i="19"/>
  <c r="Q66" i="19"/>
  <c r="N66" i="19"/>
  <c r="P66" i="19" s="1"/>
  <c r="U65" i="19"/>
  <c r="Q65" i="19"/>
  <c r="O65" i="19"/>
  <c r="N65" i="19"/>
  <c r="P65" i="19" s="1"/>
  <c r="T64" i="19"/>
  <c r="T66" i="19" s="1"/>
  <c r="S64" i="19"/>
  <c r="S67" i="19" s="1"/>
  <c r="R64" i="19"/>
  <c r="R65" i="19" s="1"/>
  <c r="P64" i="19"/>
  <c r="O64" i="19"/>
  <c r="U63" i="19"/>
  <c r="T63" i="19"/>
  <c r="R63" i="19"/>
  <c r="N63" i="19"/>
  <c r="P63" i="19" s="1"/>
  <c r="U62" i="19"/>
  <c r="T62" i="19"/>
  <c r="P62" i="19"/>
  <c r="N62" i="19"/>
  <c r="O62" i="19" s="1"/>
  <c r="U61" i="19"/>
  <c r="T61" i="19"/>
  <c r="P61" i="19"/>
  <c r="N61" i="19"/>
  <c r="O61" i="19" s="1"/>
  <c r="S60" i="19"/>
  <c r="S63" i="19" s="1"/>
  <c r="R60" i="19"/>
  <c r="R62" i="19" s="1"/>
  <c r="Q60" i="19"/>
  <c r="Q62" i="19" s="1"/>
  <c r="P60" i="19"/>
  <c r="O60" i="19"/>
  <c r="U59" i="19"/>
  <c r="T59" i="19"/>
  <c r="S59" i="19"/>
  <c r="P59" i="19"/>
  <c r="O59" i="19"/>
  <c r="U58" i="19"/>
  <c r="T58" i="19"/>
  <c r="S58" i="19"/>
  <c r="R58" i="19"/>
  <c r="Q58" i="19"/>
  <c r="O58" i="19"/>
  <c r="N58" i="19"/>
  <c r="P58" i="19" s="1"/>
  <c r="U57" i="19"/>
  <c r="T57" i="19"/>
  <c r="S57" i="19"/>
  <c r="R57" i="19"/>
  <c r="Q57" i="19"/>
  <c r="N57" i="19"/>
  <c r="O57" i="19" s="1"/>
  <c r="U56" i="19"/>
  <c r="T56" i="19"/>
  <c r="S56" i="19"/>
  <c r="R56" i="19"/>
  <c r="Q56" i="19"/>
  <c r="N56" i="19"/>
  <c r="O56" i="19" s="1"/>
  <c r="P55" i="19"/>
  <c r="O55" i="19"/>
  <c r="U54" i="19"/>
  <c r="T54" i="19"/>
  <c r="S54" i="19"/>
  <c r="R54" i="19"/>
  <c r="Q54" i="19"/>
  <c r="N54" i="19"/>
  <c r="O54" i="19" s="1"/>
  <c r="U53" i="19"/>
  <c r="T53" i="19"/>
  <c r="S53" i="19"/>
  <c r="R53" i="19"/>
  <c r="Q53" i="19"/>
  <c r="N53" i="19"/>
  <c r="P53" i="19" s="1"/>
  <c r="U52" i="19"/>
  <c r="T52" i="19"/>
  <c r="S52" i="19"/>
  <c r="R52" i="19"/>
  <c r="Q52" i="19"/>
  <c r="N52" i="19"/>
  <c r="O52" i="19" s="1"/>
  <c r="P51" i="19"/>
  <c r="O51" i="19"/>
  <c r="U50" i="19"/>
  <c r="T50" i="19"/>
  <c r="S50" i="19"/>
  <c r="Q50" i="19"/>
  <c r="O50" i="19"/>
  <c r="N50" i="19"/>
  <c r="P50" i="19" s="1"/>
  <c r="U49" i="19"/>
  <c r="T49" i="19"/>
  <c r="Q49" i="19"/>
  <c r="P49" i="19"/>
  <c r="N49" i="19"/>
  <c r="O49" i="19" s="1"/>
  <c r="U48" i="19"/>
  <c r="Q48" i="19"/>
  <c r="N48" i="19"/>
  <c r="O48" i="19" s="1"/>
  <c r="T47" i="19"/>
  <c r="T48" i="19" s="1"/>
  <c r="S47" i="19"/>
  <c r="S48" i="19" s="1"/>
  <c r="R47" i="19"/>
  <c r="R49" i="19" s="1"/>
  <c r="P47" i="19"/>
  <c r="O47" i="19"/>
  <c r="U46" i="19"/>
  <c r="T46" i="19"/>
  <c r="N46" i="19"/>
  <c r="O46" i="19" s="1"/>
  <c r="U45" i="19"/>
  <c r="T45" i="19"/>
  <c r="N45" i="19"/>
  <c r="O45" i="19" s="1"/>
  <c r="U44" i="19"/>
  <c r="T44" i="19"/>
  <c r="N44" i="19"/>
  <c r="P44" i="19" s="1"/>
  <c r="S43" i="19"/>
  <c r="S45" i="19" s="1"/>
  <c r="R43" i="19"/>
  <c r="R45" i="19" s="1"/>
  <c r="Q43" i="19"/>
  <c r="Q46" i="19" s="1"/>
  <c r="P43" i="19"/>
  <c r="O43" i="19"/>
  <c r="U42" i="19"/>
  <c r="T42" i="19"/>
  <c r="R42" i="19"/>
  <c r="Q42" i="19"/>
  <c r="P42" i="19"/>
  <c r="O42" i="19"/>
  <c r="U41" i="19"/>
  <c r="T41" i="19"/>
  <c r="S41" i="19"/>
  <c r="R41" i="19"/>
  <c r="Q41" i="19"/>
  <c r="V41" i="19" s="1"/>
  <c r="N41" i="19"/>
  <c r="O41" i="19" s="1"/>
  <c r="U40" i="19"/>
  <c r="T40" i="19"/>
  <c r="S40" i="19"/>
  <c r="R40" i="19"/>
  <c r="V40" i="19" s="1"/>
  <c r="Q40" i="19"/>
  <c r="N40" i="19"/>
  <c r="P40" i="19" s="1"/>
  <c r="U39" i="19"/>
  <c r="T39" i="19"/>
  <c r="S39" i="19"/>
  <c r="R39" i="19"/>
  <c r="Q39" i="19"/>
  <c r="P39" i="19"/>
  <c r="N39" i="19"/>
  <c r="O39" i="19" s="1"/>
  <c r="P38" i="19"/>
  <c r="O38" i="19"/>
  <c r="U37" i="19"/>
  <c r="T37" i="19"/>
  <c r="S37" i="19"/>
  <c r="R37" i="19"/>
  <c r="Q37" i="19"/>
  <c r="N37" i="19"/>
  <c r="P37" i="19" s="1"/>
  <c r="U36" i="19"/>
  <c r="T36" i="19"/>
  <c r="S36" i="19"/>
  <c r="R36" i="19"/>
  <c r="Q36" i="19"/>
  <c r="N36" i="19"/>
  <c r="O36" i="19" s="1"/>
  <c r="U35" i="19"/>
  <c r="T35" i="19"/>
  <c r="S35" i="19"/>
  <c r="R35" i="19"/>
  <c r="Q35" i="19"/>
  <c r="V35" i="19" s="1"/>
  <c r="N35" i="19"/>
  <c r="O35" i="19" s="1"/>
  <c r="P34" i="19"/>
  <c r="O34" i="19"/>
  <c r="U33" i="19"/>
  <c r="T33" i="19"/>
  <c r="S33" i="19"/>
  <c r="R33" i="19"/>
  <c r="Q33" i="19"/>
  <c r="V33" i="19" s="1"/>
  <c r="N33" i="19"/>
  <c r="P33" i="19" s="1"/>
  <c r="U32" i="19"/>
  <c r="T32" i="19"/>
  <c r="S32" i="19"/>
  <c r="R32" i="19"/>
  <c r="Q32" i="19"/>
  <c r="N32" i="19"/>
  <c r="U31" i="19"/>
  <c r="T31" i="19"/>
  <c r="S31" i="19"/>
  <c r="R31" i="19"/>
  <c r="Q31" i="19"/>
  <c r="N31" i="19"/>
  <c r="O31" i="19" s="1"/>
  <c r="P30" i="19"/>
  <c r="O30" i="19"/>
  <c r="U29" i="19"/>
  <c r="T29" i="19"/>
  <c r="S29" i="19"/>
  <c r="R29" i="19"/>
  <c r="U28" i="19"/>
  <c r="T28" i="19"/>
  <c r="S28" i="19"/>
  <c r="R28" i="19"/>
  <c r="U27" i="19"/>
  <c r="T27" i="19"/>
  <c r="S27" i="19"/>
  <c r="R27" i="19"/>
  <c r="N26" i="19"/>
  <c r="N27" i="19" s="1"/>
  <c r="U25" i="19"/>
  <c r="T25" i="19"/>
  <c r="S25" i="19"/>
  <c r="R25" i="19"/>
  <c r="P25" i="19"/>
  <c r="O25" i="19"/>
  <c r="P24" i="19"/>
  <c r="O24" i="19"/>
  <c r="N24" i="19"/>
  <c r="R23" i="19"/>
  <c r="N23" i="19"/>
  <c r="O23" i="19" s="1"/>
  <c r="N22" i="19"/>
  <c r="P22" i="19" s="1"/>
  <c r="T21" i="19"/>
  <c r="T22" i="19" s="1"/>
  <c r="S21" i="19"/>
  <c r="S22" i="19" s="1"/>
  <c r="R21" i="19"/>
  <c r="R24" i="19" s="1"/>
  <c r="P21" i="19"/>
  <c r="O21" i="19"/>
  <c r="U20" i="19"/>
  <c r="T20" i="19"/>
  <c r="S20" i="19"/>
  <c r="Q20" i="19"/>
  <c r="N20" i="19"/>
  <c r="O20" i="19" s="1"/>
  <c r="U19" i="19"/>
  <c r="T19" i="19"/>
  <c r="S19" i="19"/>
  <c r="Q19" i="19"/>
  <c r="P19" i="19"/>
  <c r="N19" i="19"/>
  <c r="O19" i="19" s="1"/>
  <c r="U18" i="19"/>
  <c r="U21" i="19" s="1"/>
  <c r="U24" i="19" s="1"/>
  <c r="T18" i="19"/>
  <c r="S18" i="19"/>
  <c r="Q18" i="19"/>
  <c r="Q21" i="19" s="1"/>
  <c r="Q24" i="19" s="1"/>
  <c r="N18" i="19"/>
  <c r="O18" i="19" s="1"/>
  <c r="R17" i="19"/>
  <c r="R19" i="19" s="1"/>
  <c r="P17" i="19"/>
  <c r="O17" i="19"/>
  <c r="U16" i="19"/>
  <c r="T16" i="19"/>
  <c r="S16" i="19"/>
  <c r="Q16" i="19"/>
  <c r="O16" i="19"/>
  <c r="N16" i="19"/>
  <c r="P16" i="19" s="1"/>
  <c r="U15" i="19"/>
  <c r="T15" i="19"/>
  <c r="S15" i="19"/>
  <c r="Q15" i="19"/>
  <c r="N15" i="19"/>
  <c r="P15" i="19" s="1"/>
  <c r="U14" i="19"/>
  <c r="T14" i="19"/>
  <c r="S14" i="19"/>
  <c r="Q14" i="19"/>
  <c r="N14" i="19"/>
  <c r="O14" i="19" s="1"/>
  <c r="R13" i="19"/>
  <c r="R14" i="19" s="1"/>
  <c r="P13" i="19"/>
  <c r="O13" i="19"/>
  <c r="U12" i="19"/>
  <c r="T12" i="19"/>
  <c r="S12" i="19"/>
  <c r="R12" i="19"/>
  <c r="U11" i="19"/>
  <c r="T11" i="19"/>
  <c r="S11" i="19"/>
  <c r="R11" i="19"/>
  <c r="N11" i="19"/>
  <c r="P11" i="19" s="1"/>
  <c r="U10" i="19"/>
  <c r="T10" i="19"/>
  <c r="S10" i="19"/>
  <c r="R10" i="19"/>
  <c r="Q9" i="19"/>
  <c r="Q10" i="19" s="1"/>
  <c r="P9" i="19"/>
  <c r="N9" i="19"/>
  <c r="N10" i="19" s="1"/>
  <c r="U8" i="19"/>
  <c r="U7" i="19" s="1"/>
  <c r="U6" i="19" s="1"/>
  <c r="T8" i="19"/>
  <c r="T7" i="19" s="1"/>
  <c r="T6" i="19" s="1"/>
  <c r="P8" i="19"/>
  <c r="O8" i="19"/>
  <c r="P7" i="19"/>
  <c r="O7" i="19"/>
  <c r="P6" i="19"/>
  <c r="O6" i="19"/>
  <c r="R203" i="6"/>
  <c r="V203" i="6" s="1"/>
  <c r="P203" i="6"/>
  <c r="P204" i="6"/>
  <c r="P205" i="6"/>
  <c r="Q204" i="6"/>
  <c r="V204" i="6" s="1"/>
  <c r="S183" i="6"/>
  <c r="R183" i="6"/>
  <c r="S182" i="6"/>
  <c r="R182" i="6"/>
  <c r="Q181" i="6"/>
  <c r="Q182" i="6" s="1"/>
  <c r="V180" i="6"/>
  <c r="V179" i="6" s="1"/>
  <c r="Q185" i="6"/>
  <c r="V185" i="6" s="1"/>
  <c r="V184" i="6" s="1"/>
  <c r="V187" i="6"/>
  <c r="V186" i="6" s="1"/>
  <c r="T147" i="6"/>
  <c r="U147" i="6"/>
  <c r="R162" i="6"/>
  <c r="S162" i="6"/>
  <c r="T162" i="6"/>
  <c r="U162" i="6"/>
  <c r="Q162" i="6"/>
  <c r="M178" i="6"/>
  <c r="R178" i="6"/>
  <c r="S178" i="6"/>
  <c r="T178" i="6"/>
  <c r="U178" i="6"/>
  <c r="P187" i="6"/>
  <c r="O187" i="6"/>
  <c r="O185" i="6"/>
  <c r="P185" i="6"/>
  <c r="N183" i="6"/>
  <c r="P183" i="6" s="1"/>
  <c r="N182" i="6"/>
  <c r="O182" i="6" s="1"/>
  <c r="P180" i="6"/>
  <c r="O180" i="6"/>
  <c r="V177" i="6"/>
  <c r="V176" i="6"/>
  <c r="V175" i="6"/>
  <c r="N177" i="6"/>
  <c r="O177" i="6" s="1"/>
  <c r="N176" i="6"/>
  <c r="P176" i="6" s="1"/>
  <c r="N175" i="6"/>
  <c r="O175" i="6" s="1"/>
  <c r="V173" i="6"/>
  <c r="N173" i="6"/>
  <c r="P173" i="6" s="1"/>
  <c r="V172" i="6"/>
  <c r="N172" i="6"/>
  <c r="O172" i="6" s="1"/>
  <c r="V171" i="6"/>
  <c r="N171" i="6"/>
  <c r="O171" i="6" s="1"/>
  <c r="V168" i="6"/>
  <c r="V169" i="6"/>
  <c r="V167" i="6"/>
  <c r="N169" i="6"/>
  <c r="P169" i="6" s="1"/>
  <c r="N168" i="6"/>
  <c r="P168" i="6" s="1"/>
  <c r="N167" i="6"/>
  <c r="P167" i="6" s="1"/>
  <c r="V165" i="6"/>
  <c r="V164" i="6"/>
  <c r="Q160" i="6"/>
  <c r="V160" i="6" s="1"/>
  <c r="Q161" i="6"/>
  <c r="V161" i="6" s="1"/>
  <c r="P160" i="6"/>
  <c r="P161" i="6"/>
  <c r="O160" i="6"/>
  <c r="O161" i="6"/>
  <c r="V158" i="6"/>
  <c r="V157" i="6" s="1"/>
  <c r="O158" i="6"/>
  <c r="P158" i="6"/>
  <c r="V156" i="6"/>
  <c r="V155" i="6" s="1"/>
  <c r="O156" i="6"/>
  <c r="P156" i="6"/>
  <c r="V154" i="6"/>
  <c r="V153" i="6"/>
  <c r="N154" i="6"/>
  <c r="O154" i="6" s="1"/>
  <c r="N153" i="6"/>
  <c r="O153" i="6" s="1"/>
  <c r="O151" i="6"/>
  <c r="P151" i="6"/>
  <c r="O149" i="6"/>
  <c r="P149" i="6"/>
  <c r="Q149" i="6"/>
  <c r="V149" i="6" s="1"/>
  <c r="V148" i="6" s="1"/>
  <c r="N9" i="6"/>
  <c r="P9" i="6" s="1"/>
  <c r="R10" i="6"/>
  <c r="S10" i="6"/>
  <c r="T10" i="6"/>
  <c r="U10" i="6"/>
  <c r="R11" i="6"/>
  <c r="S11" i="6"/>
  <c r="T11" i="6"/>
  <c r="U11" i="6"/>
  <c r="R12" i="6"/>
  <c r="S12" i="6"/>
  <c r="T12" i="6"/>
  <c r="U12" i="6"/>
  <c r="Q14" i="6"/>
  <c r="R13" i="6"/>
  <c r="R15" i="6" s="1"/>
  <c r="S14" i="6"/>
  <c r="T14" i="6"/>
  <c r="U14" i="6"/>
  <c r="Q15" i="6"/>
  <c r="S15" i="6"/>
  <c r="T15" i="6"/>
  <c r="U15" i="6"/>
  <c r="Q16" i="6"/>
  <c r="S16" i="6"/>
  <c r="T16" i="6"/>
  <c r="U16" i="6"/>
  <c r="Q18" i="6"/>
  <c r="Q21" i="6" s="1"/>
  <c r="R17" i="6"/>
  <c r="R19" i="6" s="1"/>
  <c r="S18" i="6"/>
  <c r="T18" i="6"/>
  <c r="U18" i="6"/>
  <c r="U21" i="6" s="1"/>
  <c r="Q19" i="6"/>
  <c r="S19" i="6"/>
  <c r="T19" i="6"/>
  <c r="U19" i="6"/>
  <c r="Q20" i="6"/>
  <c r="S20" i="6"/>
  <c r="T20" i="6"/>
  <c r="U20" i="6"/>
  <c r="R21" i="6"/>
  <c r="R22" i="6" s="1"/>
  <c r="S21" i="6"/>
  <c r="S24" i="6" s="1"/>
  <c r="T21" i="6"/>
  <c r="T24" i="6" s="1"/>
  <c r="N26" i="6"/>
  <c r="N27" i="6" s="1"/>
  <c r="R27" i="6"/>
  <c r="S27" i="6"/>
  <c r="T27" i="6"/>
  <c r="U27" i="6"/>
  <c r="R28" i="6"/>
  <c r="S28" i="6"/>
  <c r="T28" i="6"/>
  <c r="U28" i="6"/>
  <c r="R29" i="6"/>
  <c r="S29" i="6"/>
  <c r="T29" i="6"/>
  <c r="U29" i="6"/>
  <c r="Q31" i="6"/>
  <c r="R31" i="6"/>
  <c r="S31" i="6"/>
  <c r="T31" i="6"/>
  <c r="U31" i="6"/>
  <c r="Q32" i="6"/>
  <c r="R32" i="6"/>
  <c r="S32" i="6"/>
  <c r="T32" i="6"/>
  <c r="U32" i="6"/>
  <c r="Q33" i="6"/>
  <c r="R33" i="6"/>
  <c r="S33" i="6"/>
  <c r="T33" i="6"/>
  <c r="U33" i="6"/>
  <c r="Q35" i="6"/>
  <c r="R35" i="6"/>
  <c r="S35" i="6"/>
  <c r="T35" i="6"/>
  <c r="U35" i="6"/>
  <c r="Q36" i="6"/>
  <c r="R36" i="6"/>
  <c r="S36" i="6"/>
  <c r="T36" i="6"/>
  <c r="U36" i="6"/>
  <c r="Q37" i="6"/>
  <c r="R37" i="6"/>
  <c r="S37" i="6"/>
  <c r="T37" i="6"/>
  <c r="U37" i="6"/>
  <c r="Q39" i="6"/>
  <c r="R39" i="6"/>
  <c r="S39" i="6"/>
  <c r="T39" i="6"/>
  <c r="U39" i="6"/>
  <c r="Q40" i="6"/>
  <c r="R40" i="6"/>
  <c r="S40" i="6"/>
  <c r="T40" i="6"/>
  <c r="U40" i="6"/>
  <c r="Q41" i="6"/>
  <c r="R41" i="6"/>
  <c r="S41" i="6"/>
  <c r="T41" i="6"/>
  <c r="U41" i="6"/>
  <c r="Q43" i="6"/>
  <c r="Q44" i="6" s="1"/>
  <c r="R43" i="6"/>
  <c r="R44" i="6" s="1"/>
  <c r="S43" i="6"/>
  <c r="S44" i="6" s="1"/>
  <c r="T44" i="6"/>
  <c r="U44" i="6"/>
  <c r="T45" i="6"/>
  <c r="U45" i="6"/>
  <c r="T46" i="6"/>
  <c r="U46" i="6"/>
  <c r="Q48" i="6"/>
  <c r="R47" i="6"/>
  <c r="R48" i="6" s="1"/>
  <c r="S47" i="6"/>
  <c r="S48" i="6" s="1"/>
  <c r="T47" i="6"/>
  <c r="T48" i="6" s="1"/>
  <c r="U48" i="6"/>
  <c r="Q49" i="6"/>
  <c r="U49" i="6"/>
  <c r="Q50" i="6"/>
  <c r="U50" i="6"/>
  <c r="Q52" i="6"/>
  <c r="R52" i="6"/>
  <c r="S52" i="6"/>
  <c r="T52" i="6"/>
  <c r="U52" i="6"/>
  <c r="Q53" i="6"/>
  <c r="R53" i="6"/>
  <c r="S53" i="6"/>
  <c r="T53" i="6"/>
  <c r="U53" i="6"/>
  <c r="Q54" i="6"/>
  <c r="R54" i="6"/>
  <c r="S54" i="6"/>
  <c r="T54" i="6"/>
  <c r="U54" i="6"/>
  <c r="Q56" i="6"/>
  <c r="R56" i="6"/>
  <c r="S56" i="6"/>
  <c r="T56" i="6"/>
  <c r="U56" i="6"/>
  <c r="Q57" i="6"/>
  <c r="R57" i="6"/>
  <c r="S57" i="6"/>
  <c r="T57" i="6"/>
  <c r="U57" i="6"/>
  <c r="Q58" i="6"/>
  <c r="R58" i="6"/>
  <c r="S58" i="6"/>
  <c r="T58" i="6"/>
  <c r="U58" i="6"/>
  <c r="Q60" i="6"/>
  <c r="Q61" i="6" s="1"/>
  <c r="R60" i="6"/>
  <c r="R63" i="6" s="1"/>
  <c r="S60" i="6"/>
  <c r="S61" i="6" s="1"/>
  <c r="T61" i="6"/>
  <c r="U61" i="6"/>
  <c r="T62" i="6"/>
  <c r="U62" i="6"/>
  <c r="T63" i="6"/>
  <c r="U63" i="6"/>
  <c r="Q65" i="6"/>
  <c r="R64" i="6"/>
  <c r="R65" i="6" s="1"/>
  <c r="S64" i="6"/>
  <c r="S65" i="6" s="1"/>
  <c r="T64" i="6"/>
  <c r="T67" i="6" s="1"/>
  <c r="U65" i="6"/>
  <c r="Q66" i="6"/>
  <c r="U66" i="6"/>
  <c r="Q67" i="6"/>
  <c r="U67" i="6"/>
  <c r="Q69" i="6"/>
  <c r="R69" i="6"/>
  <c r="S69" i="6"/>
  <c r="T69" i="6"/>
  <c r="U69" i="6"/>
  <c r="Q70" i="6"/>
  <c r="R70" i="6"/>
  <c r="S70" i="6"/>
  <c r="T70" i="6"/>
  <c r="U70" i="6"/>
  <c r="Q71" i="6"/>
  <c r="R71" i="6"/>
  <c r="S71" i="6"/>
  <c r="T71" i="6"/>
  <c r="U71" i="6"/>
  <c r="Q73" i="6"/>
  <c r="R73" i="6"/>
  <c r="S73" i="6"/>
  <c r="T73" i="6"/>
  <c r="U73" i="6"/>
  <c r="Q74" i="6"/>
  <c r="R74" i="6"/>
  <c r="S74" i="6"/>
  <c r="T74" i="6"/>
  <c r="U74" i="6"/>
  <c r="Q75" i="6"/>
  <c r="R75" i="6"/>
  <c r="S75" i="6"/>
  <c r="T75" i="6"/>
  <c r="U75" i="6"/>
  <c r="N78" i="6"/>
  <c r="N79" i="6" s="1"/>
  <c r="R79" i="6"/>
  <c r="S79" i="6"/>
  <c r="R80" i="6"/>
  <c r="S80" i="6"/>
  <c r="R81" i="6"/>
  <c r="S81" i="6"/>
  <c r="Q83" i="6"/>
  <c r="R83" i="6"/>
  <c r="S83" i="6"/>
  <c r="Q84" i="6"/>
  <c r="R84" i="6"/>
  <c r="S84" i="6"/>
  <c r="Q85" i="6"/>
  <c r="R85" i="6"/>
  <c r="S85" i="6"/>
  <c r="Q87" i="6"/>
  <c r="R87" i="6"/>
  <c r="S87" i="6"/>
  <c r="T87" i="6"/>
  <c r="Q88" i="6"/>
  <c r="R88" i="6"/>
  <c r="S88" i="6"/>
  <c r="T88" i="6"/>
  <c r="Q89" i="6"/>
  <c r="R89" i="6"/>
  <c r="S89" i="6"/>
  <c r="T89" i="6"/>
  <c r="Q91" i="6"/>
  <c r="R91" i="6"/>
  <c r="S91" i="6"/>
  <c r="T91" i="6"/>
  <c r="Q92" i="6"/>
  <c r="R92" i="6"/>
  <c r="S92" i="6"/>
  <c r="T92" i="6"/>
  <c r="Q93" i="6"/>
  <c r="R93" i="6"/>
  <c r="S93" i="6"/>
  <c r="T93" i="6"/>
  <c r="Q96" i="6"/>
  <c r="N95" i="6"/>
  <c r="N96" i="6" s="1"/>
  <c r="S96" i="6"/>
  <c r="T96" i="6"/>
  <c r="Q97" i="6"/>
  <c r="S97" i="6"/>
  <c r="T97" i="6"/>
  <c r="Q98" i="6"/>
  <c r="S98" i="6"/>
  <c r="T98" i="6"/>
  <c r="Q100" i="6"/>
  <c r="R100" i="6"/>
  <c r="S100" i="6"/>
  <c r="T100" i="6"/>
  <c r="Q101" i="6"/>
  <c r="R101" i="6"/>
  <c r="S101" i="6"/>
  <c r="T101" i="6"/>
  <c r="Q102" i="6"/>
  <c r="R102" i="6"/>
  <c r="S102" i="6"/>
  <c r="T102" i="6"/>
  <c r="Q105" i="6"/>
  <c r="N104" i="6"/>
  <c r="N106" i="6" s="1"/>
  <c r="S105" i="6"/>
  <c r="T105" i="6"/>
  <c r="Q106" i="6"/>
  <c r="S106" i="6"/>
  <c r="T106" i="6"/>
  <c r="Q107" i="6"/>
  <c r="S107" i="6"/>
  <c r="T107" i="6"/>
  <c r="Q109" i="6"/>
  <c r="R109" i="6"/>
  <c r="S109" i="6"/>
  <c r="T109" i="6"/>
  <c r="Q110" i="6"/>
  <c r="R110" i="6"/>
  <c r="S110" i="6"/>
  <c r="T110" i="6"/>
  <c r="Q111" i="6"/>
  <c r="R111" i="6"/>
  <c r="S111" i="6"/>
  <c r="T111" i="6"/>
  <c r="Q113" i="6"/>
  <c r="R113" i="6"/>
  <c r="S113" i="6"/>
  <c r="T113" i="6"/>
  <c r="Q114" i="6"/>
  <c r="R114" i="6"/>
  <c r="S114" i="6"/>
  <c r="T114" i="6"/>
  <c r="Q115" i="6"/>
  <c r="R115" i="6"/>
  <c r="S115" i="6"/>
  <c r="T115" i="6"/>
  <c r="Q117" i="6"/>
  <c r="R117" i="6"/>
  <c r="S117" i="6"/>
  <c r="T117" i="6"/>
  <c r="Q118" i="6"/>
  <c r="R118" i="6"/>
  <c r="S118" i="6"/>
  <c r="T118" i="6"/>
  <c r="Q119" i="6"/>
  <c r="R119" i="6"/>
  <c r="S119" i="6"/>
  <c r="T119" i="6"/>
  <c r="Q122" i="6"/>
  <c r="N121" i="6"/>
  <c r="R121" i="6" s="1"/>
  <c r="S122" i="6"/>
  <c r="T122" i="6"/>
  <c r="U122" i="6"/>
  <c r="Q123" i="6"/>
  <c r="S123" i="6"/>
  <c r="T123" i="6"/>
  <c r="U123" i="6"/>
  <c r="Q124" i="6"/>
  <c r="S124" i="6"/>
  <c r="T124" i="6"/>
  <c r="U124" i="6"/>
  <c r="Q126" i="6"/>
  <c r="N125" i="6"/>
  <c r="P125" i="6" s="1"/>
  <c r="S126" i="6"/>
  <c r="T126" i="6"/>
  <c r="U126" i="6"/>
  <c r="Q127" i="6"/>
  <c r="S127" i="6"/>
  <c r="T127" i="6"/>
  <c r="U127" i="6"/>
  <c r="Q128" i="6"/>
  <c r="S128" i="6"/>
  <c r="T128" i="6"/>
  <c r="U128" i="6"/>
  <c r="Q130" i="6"/>
  <c r="Q132" i="6" s="1"/>
  <c r="R132" i="6"/>
  <c r="S132" i="6"/>
  <c r="T132" i="6"/>
  <c r="U132" i="6"/>
  <c r="R131" i="6"/>
  <c r="S131" i="6"/>
  <c r="T131" i="6"/>
  <c r="U131" i="6"/>
  <c r="R133" i="6"/>
  <c r="S133" i="6"/>
  <c r="T133" i="6"/>
  <c r="U133" i="6"/>
  <c r="Q134" i="6"/>
  <c r="Q136" i="6" s="1"/>
  <c r="R135" i="6"/>
  <c r="S135" i="6"/>
  <c r="T135" i="6"/>
  <c r="U135" i="6"/>
  <c r="R136" i="6"/>
  <c r="S136" i="6"/>
  <c r="T136" i="6"/>
  <c r="U136" i="6"/>
  <c r="R137" i="6"/>
  <c r="S137" i="6"/>
  <c r="T137" i="6"/>
  <c r="U137" i="6"/>
  <c r="Q139" i="6"/>
  <c r="R139" i="6"/>
  <c r="S139" i="6"/>
  <c r="T139" i="6"/>
  <c r="U139" i="6"/>
  <c r="Q140" i="6"/>
  <c r="R140" i="6"/>
  <c r="S140" i="6"/>
  <c r="T140" i="6"/>
  <c r="U140" i="6"/>
  <c r="Q141" i="6"/>
  <c r="R141" i="6"/>
  <c r="S141" i="6"/>
  <c r="T141" i="6"/>
  <c r="U141" i="6"/>
  <c r="Q143" i="6"/>
  <c r="R143" i="6"/>
  <c r="S143" i="6"/>
  <c r="T143" i="6"/>
  <c r="U143" i="6"/>
  <c r="Q144" i="6"/>
  <c r="R144" i="6"/>
  <c r="S144" i="6"/>
  <c r="T144" i="6"/>
  <c r="U144" i="6"/>
  <c r="Q145" i="6"/>
  <c r="R145" i="6"/>
  <c r="S145" i="6"/>
  <c r="T145" i="6"/>
  <c r="U145" i="6"/>
  <c r="Q148" i="6"/>
  <c r="V150" i="6"/>
  <c r="V151" i="6" s="1"/>
  <c r="Q155" i="6"/>
  <c r="S155" i="6"/>
  <c r="S147" i="6" s="1"/>
  <c r="R157" i="6"/>
  <c r="R147" i="6" s="1"/>
  <c r="Q184" i="6"/>
  <c r="Q178" i="6" s="1"/>
  <c r="V191" i="6"/>
  <c r="V192" i="6"/>
  <c r="V193" i="6"/>
  <c r="V195" i="6"/>
  <c r="V196" i="6"/>
  <c r="V197" i="6"/>
  <c r="V199" i="6"/>
  <c r="V200" i="6"/>
  <c r="V201" i="6"/>
  <c r="V205" i="6"/>
  <c r="V208" i="6"/>
  <c r="V209" i="6"/>
  <c r="V212" i="6"/>
  <c r="V213" i="6"/>
  <c r="V214" i="6"/>
  <c r="V216" i="6"/>
  <c r="V217" i="6"/>
  <c r="V218" i="6"/>
  <c r="V220" i="6"/>
  <c r="V221" i="6"/>
  <c r="N224" i="6"/>
  <c r="Q224" i="6" s="1"/>
  <c r="V224" i="6" s="1"/>
  <c r="N225" i="6"/>
  <c r="O225" i="6" s="1"/>
  <c r="N226" i="6"/>
  <c r="Q226" i="6" s="1"/>
  <c r="N227" i="6"/>
  <c r="O227" i="6" s="1"/>
  <c r="V229" i="6"/>
  <c r="V228" i="6" s="1"/>
  <c r="Q231" i="6"/>
  <c r="U25" i="6"/>
  <c r="U42" i="6"/>
  <c r="U59" i="6"/>
  <c r="U77" i="6"/>
  <c r="U94" i="6"/>
  <c r="U103" i="6"/>
  <c r="U120" i="6"/>
  <c r="U129" i="6"/>
  <c r="U190" i="6"/>
  <c r="U194" i="6"/>
  <c r="U198" i="6"/>
  <c r="U202" i="6"/>
  <c r="U207" i="6"/>
  <c r="U211" i="6"/>
  <c r="U215" i="6"/>
  <c r="U219" i="6"/>
  <c r="U223" i="6"/>
  <c r="U228" i="6"/>
  <c r="U230" i="6"/>
  <c r="T25" i="6"/>
  <c r="T77" i="6"/>
  <c r="T94" i="6"/>
  <c r="T103" i="6"/>
  <c r="T120" i="6"/>
  <c r="T129" i="6"/>
  <c r="T190" i="6"/>
  <c r="T194" i="6"/>
  <c r="T198" i="6"/>
  <c r="T202" i="6"/>
  <c r="T207" i="6"/>
  <c r="T211" i="6"/>
  <c r="T215" i="6"/>
  <c r="T219" i="6"/>
  <c r="T223" i="6"/>
  <c r="T228" i="6"/>
  <c r="T230" i="6"/>
  <c r="S25" i="6"/>
  <c r="S77" i="6"/>
  <c r="S94" i="6"/>
  <c r="S103" i="6"/>
  <c r="S120" i="6"/>
  <c r="S129" i="6"/>
  <c r="S190" i="6"/>
  <c r="S194" i="6"/>
  <c r="S198" i="6"/>
  <c r="S202" i="6"/>
  <c r="S207" i="6"/>
  <c r="S211" i="6"/>
  <c r="S215" i="6"/>
  <c r="S219" i="6"/>
  <c r="S223" i="6"/>
  <c r="S228" i="6"/>
  <c r="S230" i="6"/>
  <c r="R25" i="6"/>
  <c r="R77" i="6"/>
  <c r="R129" i="6"/>
  <c r="R190" i="6"/>
  <c r="R194" i="6"/>
  <c r="R198" i="6"/>
  <c r="R207" i="6"/>
  <c r="R211" i="6"/>
  <c r="R215" i="6"/>
  <c r="R219" i="6"/>
  <c r="R223" i="6"/>
  <c r="R230" i="6"/>
  <c r="Q94" i="6"/>
  <c r="Q190" i="6"/>
  <c r="Q194" i="6"/>
  <c r="Q198" i="6"/>
  <c r="Q207" i="6"/>
  <c r="Q211" i="6"/>
  <c r="Q215" i="6"/>
  <c r="Q219" i="6"/>
  <c r="Q228" i="6"/>
  <c r="N145" i="6"/>
  <c r="O145" i="6" s="1"/>
  <c r="N144" i="6"/>
  <c r="O144" i="6" s="1"/>
  <c r="N143" i="6"/>
  <c r="O143" i="6" s="1"/>
  <c r="N141" i="6"/>
  <c r="P141" i="6" s="1"/>
  <c r="N140" i="6"/>
  <c r="P140" i="6" s="1"/>
  <c r="N139" i="6"/>
  <c r="P139" i="6" s="1"/>
  <c r="N137" i="6"/>
  <c r="P137" i="6" s="1"/>
  <c r="N136" i="6"/>
  <c r="P136" i="6" s="1"/>
  <c r="N135" i="6"/>
  <c r="P135" i="6" s="1"/>
  <c r="N133" i="6"/>
  <c r="P133" i="6" s="1"/>
  <c r="N132" i="6"/>
  <c r="O132" i="6" s="1"/>
  <c r="N131" i="6"/>
  <c r="O131" i="6" s="1"/>
  <c r="N119" i="6"/>
  <c r="O119" i="6" s="1"/>
  <c r="N118" i="6"/>
  <c r="P118" i="6" s="1"/>
  <c r="N117" i="6"/>
  <c r="P117" i="6" s="1"/>
  <c r="N115" i="6"/>
  <c r="P115" i="6" s="1"/>
  <c r="N114" i="6"/>
  <c r="P114" i="6" s="1"/>
  <c r="N113" i="6"/>
  <c r="O113" i="6" s="1"/>
  <c r="N108" i="6"/>
  <c r="P108" i="6" s="1"/>
  <c r="N99" i="6"/>
  <c r="N102" i="6" s="1"/>
  <c r="N90" i="6"/>
  <c r="P90" i="6" s="1"/>
  <c r="N86" i="6"/>
  <c r="N87" i="6" s="1"/>
  <c r="N82" i="6"/>
  <c r="N83" i="6" s="1"/>
  <c r="N75" i="6"/>
  <c r="O75" i="6" s="1"/>
  <c r="N74" i="6"/>
  <c r="P74" i="6" s="1"/>
  <c r="N73" i="6"/>
  <c r="P73" i="6" s="1"/>
  <c r="P72" i="6"/>
  <c r="O72" i="6"/>
  <c r="N71" i="6"/>
  <c r="P71" i="6" s="1"/>
  <c r="N70" i="6"/>
  <c r="P70" i="6" s="1"/>
  <c r="N69" i="6"/>
  <c r="P69" i="6" s="1"/>
  <c r="P68" i="6"/>
  <c r="O68" i="6"/>
  <c r="N67" i="6"/>
  <c r="O67" i="6" s="1"/>
  <c r="N66" i="6"/>
  <c r="P66" i="6" s="1"/>
  <c r="N65" i="6"/>
  <c r="O65" i="6" s="1"/>
  <c r="P64" i="6"/>
  <c r="O64" i="6"/>
  <c r="N63" i="6"/>
  <c r="P63" i="6" s="1"/>
  <c r="N62" i="6"/>
  <c r="O62" i="6" s="1"/>
  <c r="N61" i="6"/>
  <c r="P61" i="6" s="1"/>
  <c r="P60" i="6"/>
  <c r="O60" i="6"/>
  <c r="P59" i="6"/>
  <c r="O59" i="6"/>
  <c r="N58" i="6"/>
  <c r="P58" i="6" s="1"/>
  <c r="N57" i="6"/>
  <c r="O57" i="6" s="1"/>
  <c r="N56" i="6"/>
  <c r="P56" i="6" s="1"/>
  <c r="N54" i="6"/>
  <c r="P54" i="6" s="1"/>
  <c r="N53" i="6"/>
  <c r="P53" i="6" s="1"/>
  <c r="N52" i="6"/>
  <c r="O52" i="6" s="1"/>
  <c r="N50" i="6"/>
  <c r="P50" i="6" s="1"/>
  <c r="N49" i="6"/>
  <c r="O49" i="6" s="1"/>
  <c r="N48" i="6"/>
  <c r="O48" i="6" s="1"/>
  <c r="N46" i="6"/>
  <c r="O46" i="6" s="1"/>
  <c r="N45" i="6"/>
  <c r="P45" i="6" s="1"/>
  <c r="N44" i="6"/>
  <c r="P44" i="6" s="1"/>
  <c r="N41" i="6"/>
  <c r="O41" i="6" s="1"/>
  <c r="N40" i="6"/>
  <c r="O40" i="6" s="1"/>
  <c r="N39" i="6"/>
  <c r="P39" i="6" s="1"/>
  <c r="N37" i="6"/>
  <c r="P37" i="6" s="1"/>
  <c r="N36" i="6"/>
  <c r="O36" i="6" s="1"/>
  <c r="N35" i="6"/>
  <c r="P35" i="6" s="1"/>
  <c r="N33" i="6"/>
  <c r="O33" i="6" s="1"/>
  <c r="N32" i="6"/>
  <c r="P32" i="6" s="1"/>
  <c r="N31" i="6"/>
  <c r="O31" i="6" s="1"/>
  <c r="N24" i="6"/>
  <c r="O24" i="6" s="1"/>
  <c r="N23" i="6"/>
  <c r="P23" i="6" s="1"/>
  <c r="N22" i="6"/>
  <c r="O22" i="6" s="1"/>
  <c r="N20" i="6"/>
  <c r="O20" i="6" s="1"/>
  <c r="N19" i="6"/>
  <c r="P19" i="6" s="1"/>
  <c r="N18" i="6"/>
  <c r="P18" i="6" s="1"/>
  <c r="P21" i="6"/>
  <c r="O21" i="6"/>
  <c r="N16" i="6"/>
  <c r="O16" i="6" s="1"/>
  <c r="N15" i="6"/>
  <c r="P15" i="6" s="1"/>
  <c r="N14" i="6"/>
  <c r="O14" i="6" s="1"/>
  <c r="N163" i="6"/>
  <c r="O163" i="6" s="1"/>
  <c r="O205" i="6"/>
  <c r="O201" i="6"/>
  <c r="P201" i="6"/>
  <c r="O197" i="6"/>
  <c r="P197" i="6"/>
  <c r="O193" i="6"/>
  <c r="P193" i="6"/>
  <c r="F23" i="16"/>
  <c r="F20" i="16"/>
  <c r="E20" i="16" s="1"/>
  <c r="F10" i="16"/>
  <c r="D10" i="16" s="1"/>
  <c r="F12" i="16"/>
  <c r="E12" i="16" s="1"/>
  <c r="F13" i="16"/>
  <c r="F14" i="16"/>
  <c r="E14" i="16" s="1"/>
  <c r="F15" i="16"/>
  <c r="E15" i="16" s="1"/>
  <c r="E18" i="16"/>
  <c r="D18" i="16"/>
  <c r="E17" i="16"/>
  <c r="D17" i="16"/>
  <c r="E16" i="16"/>
  <c r="D16" i="16"/>
  <c r="P231" i="6"/>
  <c r="P230" i="6"/>
  <c r="P222" i="6"/>
  <c r="O222" i="6"/>
  <c r="P221" i="6"/>
  <c r="O221" i="6"/>
  <c r="P220" i="6"/>
  <c r="O220" i="6"/>
  <c r="P219" i="6"/>
  <c r="O219" i="6"/>
  <c r="P218" i="6"/>
  <c r="O218" i="6"/>
  <c r="P217" i="6"/>
  <c r="O217" i="6"/>
  <c r="P216" i="6"/>
  <c r="O216" i="6"/>
  <c r="P215" i="6"/>
  <c r="O215" i="6"/>
  <c r="P214" i="6"/>
  <c r="O214" i="6"/>
  <c r="P213" i="6"/>
  <c r="O213" i="6"/>
  <c r="P212" i="6"/>
  <c r="O212" i="6"/>
  <c r="P211" i="6"/>
  <c r="O211" i="6"/>
  <c r="P210" i="6"/>
  <c r="O210" i="6"/>
  <c r="P209" i="6"/>
  <c r="O209" i="6"/>
  <c r="P208" i="6"/>
  <c r="O208" i="6"/>
  <c r="O204" i="6"/>
  <c r="O203" i="6"/>
  <c r="P202" i="6"/>
  <c r="O202" i="6"/>
  <c r="P200" i="6"/>
  <c r="O200" i="6"/>
  <c r="P199" i="6"/>
  <c r="O199" i="6"/>
  <c r="P198" i="6"/>
  <c r="O198" i="6"/>
  <c r="P196" i="6"/>
  <c r="O196" i="6"/>
  <c r="P195" i="6"/>
  <c r="O195" i="6"/>
  <c r="P194" i="6"/>
  <c r="O194" i="6"/>
  <c r="P192" i="6"/>
  <c r="O192" i="6"/>
  <c r="P191" i="6"/>
  <c r="O191" i="6"/>
  <c r="P190" i="6"/>
  <c r="O190" i="6"/>
  <c r="P188" i="6"/>
  <c r="O188" i="6"/>
  <c r="P186" i="6"/>
  <c r="O186" i="6"/>
  <c r="P184" i="6"/>
  <c r="O184" i="6"/>
  <c r="P181" i="6"/>
  <c r="O181" i="6"/>
  <c r="P179" i="6"/>
  <c r="O179" i="6"/>
  <c r="P178" i="6"/>
  <c r="O178" i="6"/>
  <c r="P174" i="6"/>
  <c r="O174" i="6"/>
  <c r="P170" i="6"/>
  <c r="O170" i="6"/>
  <c r="P166" i="6"/>
  <c r="O166" i="6"/>
  <c r="P162" i="6"/>
  <c r="O162" i="6"/>
  <c r="P157" i="6"/>
  <c r="O157" i="6"/>
  <c r="P155" i="6"/>
  <c r="O155" i="6"/>
  <c r="P152" i="6"/>
  <c r="O152" i="6"/>
  <c r="P150" i="6"/>
  <c r="O150" i="6"/>
  <c r="P148" i="6"/>
  <c r="O148" i="6"/>
  <c r="P147" i="6"/>
  <c r="O147" i="6"/>
  <c r="P146" i="6"/>
  <c r="O146" i="6"/>
  <c r="P142" i="6"/>
  <c r="O142" i="6"/>
  <c r="P138" i="6"/>
  <c r="O138" i="6"/>
  <c r="P134" i="6"/>
  <c r="O134" i="6"/>
  <c r="P130" i="6"/>
  <c r="O130" i="6"/>
  <c r="P129" i="6"/>
  <c r="O129" i="6"/>
  <c r="P120" i="6"/>
  <c r="O120" i="6"/>
  <c r="P116" i="6"/>
  <c r="O116" i="6"/>
  <c r="P112" i="6"/>
  <c r="O112" i="6"/>
  <c r="P103" i="6"/>
  <c r="O103" i="6"/>
  <c r="P94" i="6"/>
  <c r="O94" i="6"/>
  <c r="P77" i="6"/>
  <c r="O77" i="6"/>
  <c r="P76" i="6"/>
  <c r="O76" i="6"/>
  <c r="P55" i="6"/>
  <c r="O55" i="6"/>
  <c r="P51" i="6"/>
  <c r="O51" i="6"/>
  <c r="P47" i="6"/>
  <c r="O47" i="6"/>
  <c r="P43" i="6"/>
  <c r="O43" i="6"/>
  <c r="P42" i="6"/>
  <c r="O42" i="6"/>
  <c r="P38" i="6"/>
  <c r="O38" i="6"/>
  <c r="P34" i="6"/>
  <c r="O34" i="6"/>
  <c r="P30" i="6"/>
  <c r="O30" i="6"/>
  <c r="P25" i="6"/>
  <c r="O25" i="6"/>
  <c r="P17" i="6"/>
  <c r="O17" i="6"/>
  <c r="P13" i="6"/>
  <c r="O13" i="6"/>
  <c r="P8" i="6"/>
  <c r="O8" i="6"/>
  <c r="P7" i="6"/>
  <c r="O7" i="6"/>
  <c r="P6" i="6"/>
  <c r="O6" i="6"/>
  <c r="N189" i="6"/>
  <c r="O189" i="6" s="1"/>
  <c r="P225" i="6"/>
  <c r="N159" i="6"/>
  <c r="O159" i="6" s="1"/>
  <c r="N232" i="6"/>
  <c r="P232" i="6" s="1"/>
  <c r="N206" i="6"/>
  <c r="N207" i="6" s="1"/>
  <c r="D15" i="16"/>
  <c r="D13" i="16"/>
  <c r="E13" i="16"/>
  <c r="E23" i="16"/>
  <c r="D14" i="16"/>
  <c r="D12" i="16"/>
  <c r="D11" i="16" s="1"/>
  <c r="E10" i="16"/>
  <c r="Q225" i="6"/>
  <c r="V225" i="6" s="1"/>
  <c r="Q131" i="6"/>
  <c r="O226" i="6"/>
  <c r="P171" i="6"/>
  <c r="O173" i="6"/>
  <c r="N126" i="6" l="1"/>
  <c r="O126" i="6" s="1"/>
  <c r="R202" i="6"/>
  <c r="T49" i="6"/>
  <c r="P224" i="6"/>
  <c r="S8" i="6"/>
  <c r="O224" i="6"/>
  <c r="Q42" i="6"/>
  <c r="S50" i="6"/>
  <c r="Q202" i="6"/>
  <c r="Q189" i="6" s="1"/>
  <c r="Q227" i="6"/>
  <c r="V227" i="6" s="1"/>
  <c r="R18" i="6"/>
  <c r="V18" i="6" s="1"/>
  <c r="Q147" i="6"/>
  <c r="Q146" i="6" s="1"/>
  <c r="S23" i="6"/>
  <c r="P226" i="6"/>
  <c r="P227" i="6"/>
  <c r="O78" i="6"/>
  <c r="S66" i="6"/>
  <c r="Q129" i="6"/>
  <c r="R24" i="6"/>
  <c r="O169" i="6"/>
  <c r="N223" i="6"/>
  <c r="P223" i="6" s="1"/>
  <c r="O183" i="6"/>
  <c r="O26" i="6"/>
  <c r="P131" i="6"/>
  <c r="O108" i="6"/>
  <c r="P177" i="6"/>
  <c r="P10" i="19"/>
  <c r="O10" i="19"/>
  <c r="P107" i="19"/>
  <c r="O107" i="19"/>
  <c r="R8" i="19"/>
  <c r="O9" i="19"/>
  <c r="N12" i="19"/>
  <c r="P14" i="19"/>
  <c r="P20" i="19"/>
  <c r="P31" i="19"/>
  <c r="V32" i="19"/>
  <c r="R44" i="19"/>
  <c r="P46" i="19"/>
  <c r="P52" i="19"/>
  <c r="V53" i="19"/>
  <c r="V57" i="19"/>
  <c r="V58" i="19"/>
  <c r="R59" i="19"/>
  <c r="R61" i="19"/>
  <c r="R66" i="19"/>
  <c r="R67" i="19"/>
  <c r="V70" i="19"/>
  <c r="V71" i="19"/>
  <c r="Q78" i="19"/>
  <c r="V87" i="19"/>
  <c r="V88" i="19"/>
  <c r="V89" i="19"/>
  <c r="O99" i="19"/>
  <c r="R103" i="19"/>
  <c r="N105" i="19"/>
  <c r="O105" i="19" s="1"/>
  <c r="N106" i="19"/>
  <c r="P106" i="19" s="1"/>
  <c r="V113" i="19"/>
  <c r="V118" i="19"/>
  <c r="P125" i="19"/>
  <c r="V133" i="19"/>
  <c r="P136" i="19"/>
  <c r="P137" i="19"/>
  <c r="V141" i="19"/>
  <c r="P167" i="19"/>
  <c r="P168" i="19"/>
  <c r="P169" i="19"/>
  <c r="P173" i="19"/>
  <c r="Q189" i="19"/>
  <c r="Q188" i="19" s="1"/>
  <c r="U189" i="19"/>
  <c r="U188" i="19" s="1"/>
  <c r="V198" i="19"/>
  <c r="R206" i="19"/>
  <c r="V211" i="19"/>
  <c r="T233" i="19"/>
  <c r="S44" i="19"/>
  <c r="R46" i="19"/>
  <c r="V52" i="19"/>
  <c r="V51" i="19" s="1"/>
  <c r="V54" i="19"/>
  <c r="V56" i="19"/>
  <c r="V55" i="19" s="1"/>
  <c r="V69" i="19"/>
  <c r="V68" i="19" s="1"/>
  <c r="V74" i="19"/>
  <c r="V72" i="19" s="1"/>
  <c r="V91" i="19"/>
  <c r="V92" i="19"/>
  <c r="V93" i="19"/>
  <c r="V142" i="19"/>
  <c r="V162" i="19"/>
  <c r="V190" i="19"/>
  <c r="S188" i="19"/>
  <c r="V207" i="19"/>
  <c r="V206" i="19" s="1"/>
  <c r="U233" i="19"/>
  <c r="V10" i="19"/>
  <c r="O11" i="19"/>
  <c r="Q12" i="19"/>
  <c r="V12" i="19" s="1"/>
  <c r="O15" i="19"/>
  <c r="P18" i="19"/>
  <c r="O26" i="19"/>
  <c r="O37" i="19"/>
  <c r="V39" i="19"/>
  <c r="V38" i="19" s="1"/>
  <c r="V99" i="19"/>
  <c r="V102" i="19"/>
  <c r="O113" i="19"/>
  <c r="V115" i="19"/>
  <c r="V117" i="19"/>
  <c r="V116" i="19" s="1"/>
  <c r="P131" i="19"/>
  <c r="V140" i="19"/>
  <c r="V145" i="19"/>
  <c r="Q11" i="19"/>
  <c r="V11" i="19" s="1"/>
  <c r="R22" i="19"/>
  <c r="T23" i="19"/>
  <c r="P36" i="19"/>
  <c r="S42" i="19"/>
  <c r="P57" i="19"/>
  <c r="Q59" i="19"/>
  <c r="Q61" i="19"/>
  <c r="P70" i="19"/>
  <c r="P78" i="19"/>
  <c r="V111" i="19"/>
  <c r="V114" i="19"/>
  <c r="P118" i="19"/>
  <c r="V139" i="19"/>
  <c r="O141" i="19"/>
  <c r="V144" i="19"/>
  <c r="R146" i="19"/>
  <c r="O189" i="19"/>
  <c r="T244" i="19"/>
  <c r="U244" i="19"/>
  <c r="V16" i="19"/>
  <c r="P23" i="19"/>
  <c r="Q8" i="19"/>
  <c r="V14" i="19"/>
  <c r="R15" i="19"/>
  <c r="V15" i="19" s="1"/>
  <c r="R16" i="19"/>
  <c r="R18" i="19"/>
  <c r="V18" i="19"/>
  <c r="V19" i="19"/>
  <c r="R20" i="19"/>
  <c r="V20" i="19" s="1"/>
  <c r="S23" i="19"/>
  <c r="S8" i="19"/>
  <c r="O22" i="19"/>
  <c r="U22" i="19"/>
  <c r="Q23" i="19"/>
  <c r="S24" i="19"/>
  <c r="N28" i="19"/>
  <c r="P26" i="19"/>
  <c r="N29" i="19"/>
  <c r="Q26" i="19"/>
  <c r="O32" i="19"/>
  <c r="P32" i="19"/>
  <c r="V36" i="19"/>
  <c r="V37" i="19"/>
  <c r="V66" i="19"/>
  <c r="P85" i="19"/>
  <c r="O85" i="19"/>
  <c r="V112" i="19"/>
  <c r="Q22" i="19"/>
  <c r="V22" i="19" s="1"/>
  <c r="T24" i="19"/>
  <c r="V49" i="19"/>
  <c r="P80" i="19"/>
  <c r="O80" i="19"/>
  <c r="V96" i="19"/>
  <c r="O109" i="19"/>
  <c r="P109" i="19"/>
  <c r="P124" i="19"/>
  <c r="O124" i="19"/>
  <c r="V24" i="19"/>
  <c r="U23" i="19"/>
  <c r="P27" i="19"/>
  <c r="O27" i="19"/>
  <c r="V31" i="19"/>
  <c r="V30" i="19" s="1"/>
  <c r="P128" i="19"/>
  <c r="O128" i="19"/>
  <c r="O33" i="19"/>
  <c r="P35" i="19"/>
  <c r="P41" i="19"/>
  <c r="Q44" i="19"/>
  <c r="P45" i="19"/>
  <c r="S46" i="19"/>
  <c r="V46" i="19" s="1"/>
  <c r="P48" i="19"/>
  <c r="S49" i="19"/>
  <c r="R50" i="19"/>
  <c r="V50" i="19" s="1"/>
  <c r="P54" i="19"/>
  <c r="P56" i="19"/>
  <c r="S61" i="19"/>
  <c r="Q63" i="19"/>
  <c r="V63" i="19" s="1"/>
  <c r="P67" i="19"/>
  <c r="T67" i="19"/>
  <c r="V67" i="19" s="1"/>
  <c r="P69" i="19"/>
  <c r="P75" i="19"/>
  <c r="O78" i="19"/>
  <c r="N79" i="19"/>
  <c r="N84" i="19"/>
  <c r="P86" i="19"/>
  <c r="P90" i="19"/>
  <c r="P102" i="19"/>
  <c r="Q103" i="19"/>
  <c r="R107" i="19"/>
  <c r="V107" i="19" s="1"/>
  <c r="O108" i="19"/>
  <c r="V110" i="19"/>
  <c r="N111" i="19"/>
  <c r="P119" i="19"/>
  <c r="Q120" i="19"/>
  <c r="R121" i="19"/>
  <c r="N123" i="19"/>
  <c r="O127" i="19"/>
  <c r="O140" i="19"/>
  <c r="O143" i="19"/>
  <c r="P144" i="19"/>
  <c r="Q45" i="19"/>
  <c r="V45" i="19" s="1"/>
  <c r="S62" i="19"/>
  <c r="V62" i="19" s="1"/>
  <c r="S65" i="19"/>
  <c r="N83" i="19"/>
  <c r="R98" i="19"/>
  <c r="V98" i="19" s="1"/>
  <c r="R97" i="19"/>
  <c r="V97" i="19" s="1"/>
  <c r="R96" i="19"/>
  <c r="V105" i="19"/>
  <c r="R106" i="19"/>
  <c r="V106" i="19" s="1"/>
  <c r="P108" i="19"/>
  <c r="V109" i="19"/>
  <c r="N110" i="19"/>
  <c r="N126" i="19"/>
  <c r="O125" i="19"/>
  <c r="O154" i="19"/>
  <c r="P154" i="19"/>
  <c r="P163" i="19"/>
  <c r="O163" i="19"/>
  <c r="N165" i="19"/>
  <c r="O40" i="19"/>
  <c r="O44" i="19"/>
  <c r="R48" i="19"/>
  <c r="V48" i="19" s="1"/>
  <c r="O53" i="19"/>
  <c r="O63" i="19"/>
  <c r="T65" i="19"/>
  <c r="O66" i="19"/>
  <c r="S66" i="19"/>
  <c r="O74" i="19"/>
  <c r="Q80" i="19"/>
  <c r="V80" i="19" s="1"/>
  <c r="N81" i="19"/>
  <c r="O82" i="19"/>
  <c r="N87" i="19"/>
  <c r="N88" i="19"/>
  <c r="N89" i="19"/>
  <c r="N91" i="19"/>
  <c r="N92" i="19"/>
  <c r="N93" i="19"/>
  <c r="N98" i="19"/>
  <c r="N97" i="19"/>
  <c r="N96" i="19"/>
  <c r="O106" i="19"/>
  <c r="N122" i="19"/>
  <c r="O121" i="19"/>
  <c r="Q131" i="19"/>
  <c r="V131" i="19" s="1"/>
  <c r="V159" i="19"/>
  <c r="V147" i="19" s="1"/>
  <c r="V146" i="19" s="1"/>
  <c r="P82" i="19"/>
  <c r="O95" i="19"/>
  <c r="P121" i="19"/>
  <c r="V126" i="19"/>
  <c r="R127" i="19"/>
  <c r="V127" i="19" s="1"/>
  <c r="R128" i="19"/>
  <c r="V128" i="19" s="1"/>
  <c r="Q132" i="19"/>
  <c r="V132" i="19" s="1"/>
  <c r="V137" i="19"/>
  <c r="V134" i="19" s="1"/>
  <c r="O153" i="19"/>
  <c r="P153" i="19"/>
  <c r="P164" i="19"/>
  <c r="O164" i="19"/>
  <c r="V202" i="19"/>
  <c r="V224" i="19"/>
  <c r="N100" i="19"/>
  <c r="N101" i="19"/>
  <c r="P175" i="19"/>
  <c r="P176" i="19"/>
  <c r="P177" i="19"/>
  <c r="Q182" i="19"/>
  <c r="V182" i="19" s="1"/>
  <c r="V181" i="19" s="1"/>
  <c r="V178" i="19" s="1"/>
  <c r="R202" i="19"/>
  <c r="R189" i="19" s="1"/>
  <c r="P223" i="19"/>
  <c r="O224" i="19"/>
  <c r="P227" i="19"/>
  <c r="P224" i="19"/>
  <c r="Q227" i="19"/>
  <c r="V227" i="19" s="1"/>
  <c r="T66" i="6"/>
  <c r="P132" i="6"/>
  <c r="T65" i="6"/>
  <c r="V65" i="6" s="1"/>
  <c r="Q45" i="6"/>
  <c r="T59" i="6"/>
  <c r="Q63" i="6"/>
  <c r="Q46" i="6"/>
  <c r="Q62" i="6"/>
  <c r="O9" i="6"/>
  <c r="N12" i="6"/>
  <c r="P12" i="6" s="1"/>
  <c r="N80" i="6"/>
  <c r="P80" i="6" s="1"/>
  <c r="T42" i="6"/>
  <c r="Q59" i="6"/>
  <c r="S22" i="6"/>
  <c r="N11" i="6"/>
  <c r="O11" i="6" s="1"/>
  <c r="O167" i="6"/>
  <c r="Q9" i="6"/>
  <c r="Q10" i="6" s="1"/>
  <c r="V10" i="6" s="1"/>
  <c r="N81" i="6"/>
  <c r="O81" i="6" s="1"/>
  <c r="P78" i="6"/>
  <c r="Q78" i="6"/>
  <c r="Q80" i="6" s="1"/>
  <c r="V80" i="6" s="1"/>
  <c r="N10" i="6"/>
  <c r="P10" i="6" s="1"/>
  <c r="R45" i="6"/>
  <c r="T8" i="6"/>
  <c r="V207" i="6"/>
  <c r="N124" i="6"/>
  <c r="P124" i="6" s="1"/>
  <c r="R62" i="6"/>
  <c r="N122" i="6"/>
  <c r="O122" i="6" s="1"/>
  <c r="P113" i="6"/>
  <c r="N97" i="6"/>
  <c r="P97" i="6" s="1"/>
  <c r="R95" i="6"/>
  <c r="R94" i="6" s="1"/>
  <c r="P20" i="6"/>
  <c r="O136" i="6"/>
  <c r="O18" i="6"/>
  <c r="O141" i="6"/>
  <c r="N111" i="6"/>
  <c r="O111" i="6" s="1"/>
  <c r="P145" i="6"/>
  <c r="O117" i="6"/>
  <c r="O61" i="6"/>
  <c r="P49" i="6"/>
  <c r="N110" i="6"/>
  <c r="P110" i="6" s="1"/>
  <c r="O45" i="6"/>
  <c r="O137" i="6"/>
  <c r="V219" i="6"/>
  <c r="V215" i="6"/>
  <c r="V139" i="6"/>
  <c r="V101" i="6"/>
  <c r="V83" i="6"/>
  <c r="V32" i="6"/>
  <c r="V163" i="6"/>
  <c r="P36" i="6"/>
  <c r="N98" i="6"/>
  <c r="P98" i="6" s="1"/>
  <c r="P48" i="6"/>
  <c r="O118" i="6"/>
  <c r="O86" i="6"/>
  <c r="P31" i="6"/>
  <c r="P95" i="6"/>
  <c r="O95" i="6"/>
  <c r="N88" i="6"/>
  <c r="O88" i="6" s="1"/>
  <c r="R61" i="6"/>
  <c r="V61" i="6" s="1"/>
  <c r="O70" i="6"/>
  <c r="R46" i="6"/>
  <c r="P121" i="6"/>
  <c r="O139" i="6"/>
  <c r="T23" i="6"/>
  <c r="T22" i="6"/>
  <c r="N123" i="6"/>
  <c r="O123" i="6" s="1"/>
  <c r="N164" i="6"/>
  <c r="O164" i="6" s="1"/>
  <c r="N89" i="6"/>
  <c r="O89" i="6" s="1"/>
  <c r="O121" i="6"/>
  <c r="P154" i="6"/>
  <c r="O44" i="6"/>
  <c r="O15" i="6"/>
  <c r="P14" i="6"/>
  <c r="R206" i="6"/>
  <c r="S189" i="6"/>
  <c r="V198" i="6"/>
  <c r="V194" i="6"/>
  <c r="V145" i="6"/>
  <c r="V119" i="6"/>
  <c r="V111" i="6"/>
  <c r="V102" i="6"/>
  <c r="V93" i="6"/>
  <c r="V84" i="6"/>
  <c r="V69" i="6"/>
  <c r="V52" i="6"/>
  <c r="V40" i="6"/>
  <c r="V39" i="6"/>
  <c r="P87" i="6"/>
  <c r="O87" i="6"/>
  <c r="O37" i="6"/>
  <c r="O32" i="6"/>
  <c r="P86" i="6"/>
  <c r="U146" i="6"/>
  <c r="U76" i="6"/>
  <c r="V152" i="6"/>
  <c r="V166" i="6"/>
  <c r="O54" i="6"/>
  <c r="P182" i="6"/>
  <c r="P62" i="6"/>
  <c r="P75" i="6"/>
  <c r="P172" i="6"/>
  <c r="N91" i="6"/>
  <c r="O91" i="6" s="1"/>
  <c r="P143" i="6"/>
  <c r="O90" i="6"/>
  <c r="O23" i="6"/>
  <c r="P65" i="6"/>
  <c r="S67" i="6"/>
  <c r="Q137" i="6"/>
  <c r="V137" i="6" s="1"/>
  <c r="Q206" i="6"/>
  <c r="R189" i="6"/>
  <c r="S222" i="6"/>
  <c r="S206" i="6"/>
  <c r="S76" i="6"/>
  <c r="T222" i="6"/>
  <c r="T206" i="6"/>
  <c r="T189" i="6"/>
  <c r="T76" i="6"/>
  <c r="U222" i="6"/>
  <c r="U206" i="6"/>
  <c r="U189" i="6"/>
  <c r="V211" i="6"/>
  <c r="V202" i="6"/>
  <c r="V190" i="6"/>
  <c r="V144" i="6"/>
  <c r="V143" i="6"/>
  <c r="V140" i="6"/>
  <c r="V118" i="6"/>
  <c r="V117" i="6"/>
  <c r="V115" i="6"/>
  <c r="V114" i="6"/>
  <c r="V113" i="6"/>
  <c r="V110" i="6"/>
  <c r="V109" i="6"/>
  <c r="V100" i="6"/>
  <c r="V92" i="6"/>
  <c r="V91" i="6"/>
  <c r="V89" i="6"/>
  <c r="V88" i="6"/>
  <c r="V85" i="6"/>
  <c r="N107" i="6"/>
  <c r="O107" i="6" s="1"/>
  <c r="S59" i="6"/>
  <c r="Q135" i="6"/>
  <c r="V135" i="6" s="1"/>
  <c r="P119" i="6"/>
  <c r="O114" i="6"/>
  <c r="R20" i="6"/>
  <c r="V20" i="6" s="1"/>
  <c r="S146" i="6"/>
  <c r="P104" i="6"/>
  <c r="O56" i="6"/>
  <c r="V131" i="6"/>
  <c r="O104" i="6"/>
  <c r="O168" i="6"/>
  <c r="N105" i="6"/>
  <c r="O105" i="6" s="1"/>
  <c r="N93" i="6"/>
  <c r="P93" i="6" s="1"/>
  <c r="N92" i="6"/>
  <c r="P92" i="6" s="1"/>
  <c r="P175" i="6"/>
  <c r="O50" i="6"/>
  <c r="R104" i="6"/>
  <c r="R107" i="6" s="1"/>
  <c r="V107" i="6" s="1"/>
  <c r="O133" i="6"/>
  <c r="S49" i="6"/>
  <c r="R23" i="6"/>
  <c r="Q230" i="6"/>
  <c r="V231" i="6" s="1"/>
  <c r="V230" i="6" s="1"/>
  <c r="N165" i="6"/>
  <c r="P165" i="6" s="1"/>
  <c r="V87" i="6"/>
  <c r="V75" i="6"/>
  <c r="V73" i="6"/>
  <c r="V71" i="6"/>
  <c r="V70" i="6"/>
  <c r="V58" i="6"/>
  <c r="V56" i="6"/>
  <c r="V54" i="6"/>
  <c r="V53" i="6"/>
  <c r="V41" i="6"/>
  <c r="V37" i="6"/>
  <c r="V36" i="6"/>
  <c r="V33" i="6"/>
  <c r="V31" i="6"/>
  <c r="V174" i="6"/>
  <c r="V170" i="6"/>
  <c r="V141" i="6"/>
  <c r="Q120" i="6"/>
  <c r="Q103" i="6"/>
  <c r="V74" i="6"/>
  <c r="V57" i="6"/>
  <c r="V35" i="6"/>
  <c r="T146" i="6"/>
  <c r="O82" i="6"/>
  <c r="P52" i="6"/>
  <c r="P40" i="6"/>
  <c r="O176" i="6"/>
  <c r="R67" i="6"/>
  <c r="R14" i="6"/>
  <c r="V14" i="6" s="1"/>
  <c r="N101" i="6"/>
  <c r="N127" i="6"/>
  <c r="R125" i="6"/>
  <c r="R128" i="6" s="1"/>
  <c r="V128" i="6" s="1"/>
  <c r="N28" i="6"/>
  <c r="P28" i="6" s="1"/>
  <c r="P26" i="6"/>
  <c r="N128" i="6"/>
  <c r="R228" i="6"/>
  <c r="R222" i="6" s="1"/>
  <c r="S63" i="6"/>
  <c r="N100" i="6"/>
  <c r="P46" i="6"/>
  <c r="S42" i="6"/>
  <c r="N84" i="6"/>
  <c r="Q133" i="6"/>
  <c r="V133" i="6" s="1"/>
  <c r="N85" i="6"/>
  <c r="O85" i="6" s="1"/>
  <c r="R8" i="6"/>
  <c r="S62" i="6"/>
  <c r="S45" i="6"/>
  <c r="P82" i="6"/>
  <c r="R42" i="6"/>
  <c r="R16" i="6"/>
  <c r="V16" i="6" s="1"/>
  <c r="N29" i="6"/>
  <c r="O29" i="6" s="1"/>
  <c r="P126" i="6"/>
  <c r="P144" i="6"/>
  <c r="O115" i="6"/>
  <c r="R66" i="6"/>
  <c r="R59" i="6"/>
  <c r="P16" i="6"/>
  <c r="P99" i="6"/>
  <c r="O125" i="6"/>
  <c r="P153" i="6"/>
  <c r="O140" i="6"/>
  <c r="R50" i="6"/>
  <c r="P24" i="6"/>
  <c r="Q26" i="6"/>
  <c r="Q29" i="6" s="1"/>
  <c r="V29" i="6" s="1"/>
  <c r="R49" i="6"/>
  <c r="S46" i="6"/>
  <c r="O99" i="6"/>
  <c r="P102" i="6"/>
  <c r="O102" i="6"/>
  <c r="P189" i="6"/>
  <c r="O53" i="6"/>
  <c r="O69" i="6"/>
  <c r="O135" i="6"/>
  <c r="N109" i="6"/>
  <c r="P67" i="6"/>
  <c r="R146" i="6"/>
  <c r="Q183" i="6"/>
  <c r="V183" i="6" s="1"/>
  <c r="T50" i="6"/>
  <c r="O96" i="6"/>
  <c r="P96" i="6"/>
  <c r="Q22" i="6"/>
  <c r="Q23" i="6"/>
  <c r="Q24" i="6"/>
  <c r="O79" i="6"/>
  <c r="P79" i="6"/>
  <c r="V159" i="6"/>
  <c r="V182" i="6"/>
  <c r="V132" i="6"/>
  <c r="O106" i="6"/>
  <c r="P106" i="6"/>
  <c r="V44" i="6"/>
  <c r="O19" i="6"/>
  <c r="P163" i="6"/>
  <c r="O66" i="6"/>
  <c r="P41" i="6"/>
  <c r="P57" i="6"/>
  <c r="O39" i="6"/>
  <c r="O58" i="6"/>
  <c r="O74" i="6"/>
  <c r="O63" i="6"/>
  <c r="O71" i="6"/>
  <c r="P22" i="6"/>
  <c r="P33" i="6"/>
  <c r="O73" i="6"/>
  <c r="O35" i="6"/>
  <c r="V19" i="6"/>
  <c r="V15" i="6"/>
  <c r="V136" i="6"/>
  <c r="F11" i="16"/>
  <c r="E11" i="16" s="1"/>
  <c r="E9" i="16" s="1"/>
  <c r="E19" i="16" s="1"/>
  <c r="D9" i="16"/>
  <c r="D19" i="16" s="1"/>
  <c r="D21" i="16" s="1"/>
  <c r="P83" i="6"/>
  <c r="O83" i="6"/>
  <c r="V226" i="6"/>
  <c r="R122" i="6"/>
  <c r="V122" i="6" s="1"/>
  <c r="R123" i="6"/>
  <c r="V123" i="6" s="1"/>
  <c r="R124" i="6"/>
  <c r="V124" i="6" s="1"/>
  <c r="V48" i="6"/>
  <c r="P207" i="6"/>
  <c r="O207" i="6"/>
  <c r="P27" i="6"/>
  <c r="O27" i="6"/>
  <c r="U24" i="6"/>
  <c r="U22" i="6"/>
  <c r="U8" i="6"/>
  <c r="U7" i="6" s="1"/>
  <c r="U23" i="6"/>
  <c r="O232" i="6"/>
  <c r="P159" i="6"/>
  <c r="O206" i="6"/>
  <c r="P206" i="6"/>
  <c r="Q223" i="6" l="1"/>
  <c r="Q222" i="6" s="1"/>
  <c r="O10" i="6"/>
  <c r="V223" i="6"/>
  <c r="V222" i="6" s="1"/>
  <c r="V66" i="6"/>
  <c r="O223" i="6"/>
  <c r="Q223" i="19"/>
  <c r="Q222" i="19" s="1"/>
  <c r="R188" i="19"/>
  <c r="V223" i="19"/>
  <c r="V222" i="19" s="1"/>
  <c r="P105" i="19"/>
  <c r="S7" i="19"/>
  <c r="S6" i="19" s="1"/>
  <c r="S233" i="19" s="1"/>
  <c r="S244" i="19" s="1"/>
  <c r="V17" i="19"/>
  <c r="V13" i="19"/>
  <c r="V9" i="19"/>
  <c r="V86" i="19"/>
  <c r="R7" i="19"/>
  <c r="V189" i="19"/>
  <c r="V188" i="19" s="1"/>
  <c r="V65" i="19"/>
  <c r="V64" i="19" s="1"/>
  <c r="V61" i="19"/>
  <c r="V60" i="19" s="1"/>
  <c r="V59" i="19" s="1"/>
  <c r="V44" i="19"/>
  <c r="V43" i="19" s="1"/>
  <c r="V138" i="19"/>
  <c r="V90" i="19"/>
  <c r="Q79" i="19"/>
  <c r="V79" i="19" s="1"/>
  <c r="V78" i="19" s="1"/>
  <c r="V77" i="19" s="1"/>
  <c r="Q81" i="19"/>
  <c r="V81" i="19" s="1"/>
  <c r="Q77" i="19"/>
  <c r="Q76" i="19" s="1"/>
  <c r="O12" i="19"/>
  <c r="P12" i="19"/>
  <c r="V47" i="19"/>
  <c r="P110" i="19"/>
  <c r="O110" i="19"/>
  <c r="P97" i="19"/>
  <c r="O97" i="19"/>
  <c r="P100" i="19"/>
  <c r="O100" i="19"/>
  <c r="V125" i="19"/>
  <c r="P122" i="19"/>
  <c r="O122" i="19"/>
  <c r="O98" i="19"/>
  <c r="P98" i="19"/>
  <c r="O89" i="19"/>
  <c r="P89" i="19"/>
  <c r="O81" i="19"/>
  <c r="P81" i="19"/>
  <c r="P126" i="19"/>
  <c r="O126" i="19"/>
  <c r="P84" i="19"/>
  <c r="O84" i="19"/>
  <c r="O28" i="19"/>
  <c r="P28" i="19"/>
  <c r="U242" i="19"/>
  <c r="U243" i="19"/>
  <c r="O93" i="19"/>
  <c r="P93" i="19"/>
  <c r="O88" i="19"/>
  <c r="P88" i="19"/>
  <c r="P83" i="19"/>
  <c r="O83" i="19"/>
  <c r="V104" i="19"/>
  <c r="P123" i="19"/>
  <c r="O123" i="19"/>
  <c r="P79" i="19"/>
  <c r="O79" i="19"/>
  <c r="Q25" i="19"/>
  <c r="Q7" i="19" s="1"/>
  <c r="Q29" i="19"/>
  <c r="V29" i="19" s="1"/>
  <c r="Q27" i="19"/>
  <c r="V27" i="19" s="1"/>
  <c r="Q28" i="19"/>
  <c r="V28" i="19" s="1"/>
  <c r="V130" i="19"/>
  <c r="O96" i="19"/>
  <c r="P96" i="19"/>
  <c r="O92" i="19"/>
  <c r="P92" i="19"/>
  <c r="O87" i="19"/>
  <c r="P87" i="19"/>
  <c r="V108" i="19"/>
  <c r="P111" i="19"/>
  <c r="O111" i="19"/>
  <c r="V34" i="19"/>
  <c r="P29" i="19"/>
  <c r="O29" i="19"/>
  <c r="V23" i="19"/>
  <c r="V21" i="19" s="1"/>
  <c r="V8" i="19" s="1"/>
  <c r="T243" i="19"/>
  <c r="T242" i="19"/>
  <c r="P165" i="19"/>
  <c r="O165" i="19"/>
  <c r="P101" i="19"/>
  <c r="O101" i="19"/>
  <c r="O91" i="19"/>
  <c r="P91" i="19"/>
  <c r="R122" i="19"/>
  <c r="V122" i="19" s="1"/>
  <c r="R120" i="19"/>
  <c r="R76" i="19" s="1"/>
  <c r="R124" i="19"/>
  <c r="V124" i="19" s="1"/>
  <c r="R123" i="19"/>
  <c r="V123" i="19" s="1"/>
  <c r="V95" i="19"/>
  <c r="V94" i="19" s="1"/>
  <c r="P11" i="6"/>
  <c r="Q12" i="6"/>
  <c r="V12" i="6" s="1"/>
  <c r="T7" i="6"/>
  <c r="T6" i="6" s="1"/>
  <c r="Q79" i="6"/>
  <c r="V79" i="6" s="1"/>
  <c r="Q8" i="6"/>
  <c r="Q11" i="6"/>
  <c r="V11" i="6" s="1"/>
  <c r="V9" i="6" s="1"/>
  <c r="Q81" i="6"/>
  <c r="V81" i="6" s="1"/>
  <c r="Q77" i="6"/>
  <c r="Q76" i="6" s="1"/>
  <c r="R97" i="6"/>
  <c r="V97" i="6" s="1"/>
  <c r="R98" i="6"/>
  <c r="V98" i="6" s="1"/>
  <c r="O98" i="6"/>
  <c r="P81" i="6"/>
  <c r="V63" i="6"/>
  <c r="O12" i="6"/>
  <c r="P122" i="6"/>
  <c r="V45" i="6"/>
  <c r="O80" i="6"/>
  <c r="R96" i="6"/>
  <c r="V96" i="6" s="1"/>
  <c r="V62" i="6"/>
  <c r="O97" i="6"/>
  <c r="P89" i="6"/>
  <c r="V49" i="6"/>
  <c r="O124" i="6"/>
  <c r="V46" i="6"/>
  <c r="P111" i="6"/>
  <c r="P123" i="6"/>
  <c r="O110" i="6"/>
  <c r="R126" i="6"/>
  <c r="V126" i="6" s="1"/>
  <c r="P88" i="6"/>
  <c r="V206" i="6"/>
  <c r="P164" i="6"/>
  <c r="S7" i="6"/>
  <c r="S6" i="6" s="1"/>
  <c r="S188" i="6"/>
  <c r="V147" i="6"/>
  <c r="V38" i="6"/>
  <c r="U188" i="6"/>
  <c r="V67" i="6"/>
  <c r="V82" i="6"/>
  <c r="V90" i="6"/>
  <c r="V116" i="6"/>
  <c r="U6" i="6"/>
  <c r="P105" i="6"/>
  <c r="V99" i="6"/>
  <c r="V112" i="6"/>
  <c r="R188" i="6"/>
  <c r="V138" i="6"/>
  <c r="V51" i="6"/>
  <c r="T188" i="6"/>
  <c r="V68" i="6"/>
  <c r="V189" i="6"/>
  <c r="O93" i="6"/>
  <c r="P91" i="6"/>
  <c r="P107" i="6"/>
  <c r="P29" i="6"/>
  <c r="V108" i="6"/>
  <c r="V142" i="6"/>
  <c r="Q188" i="6"/>
  <c r="V50" i="6"/>
  <c r="O165" i="6"/>
  <c r="O92" i="6"/>
  <c r="V86" i="6"/>
  <c r="R103" i="6"/>
  <c r="R105" i="6"/>
  <c r="V105" i="6" s="1"/>
  <c r="R106" i="6"/>
  <c r="V106" i="6" s="1"/>
  <c r="V30" i="6"/>
  <c r="V55" i="6"/>
  <c r="V72" i="6"/>
  <c r="V34" i="6"/>
  <c r="R7" i="6"/>
  <c r="V162" i="6"/>
  <c r="V24" i="6"/>
  <c r="V130" i="6"/>
  <c r="V134" i="6"/>
  <c r="V23" i="6"/>
  <c r="V22" i="6"/>
  <c r="P84" i="6"/>
  <c r="O84" i="6"/>
  <c r="O101" i="6"/>
  <c r="P101" i="6"/>
  <c r="V13" i="6"/>
  <c r="P100" i="6"/>
  <c r="O100" i="6"/>
  <c r="P128" i="6"/>
  <c r="O128" i="6"/>
  <c r="V17" i="6"/>
  <c r="Q27" i="6"/>
  <c r="V27" i="6" s="1"/>
  <c r="Q25" i="6"/>
  <c r="Q28" i="6"/>
  <c r="V28" i="6" s="1"/>
  <c r="P127" i="6"/>
  <c r="O127" i="6"/>
  <c r="R127" i="6"/>
  <c r="V127" i="6" s="1"/>
  <c r="R120" i="6"/>
  <c r="P85" i="6"/>
  <c r="O28" i="6"/>
  <c r="P109" i="6"/>
  <c r="O109" i="6"/>
  <c r="V181" i="6"/>
  <c r="V178" i="6" s="1"/>
  <c r="F9" i="16"/>
  <c r="F19" i="16"/>
  <c r="V121" i="6"/>
  <c r="V64" i="6" l="1"/>
  <c r="V129" i="19"/>
  <c r="Q6" i="19"/>
  <c r="Q233" i="19" s="1"/>
  <c r="Q244" i="19" s="1"/>
  <c r="R6" i="19"/>
  <c r="R233" i="19" s="1"/>
  <c r="R244" i="19" s="1"/>
  <c r="V121" i="19"/>
  <c r="V120" i="19"/>
  <c r="V103" i="19"/>
  <c r="V26" i="19"/>
  <c r="V25" i="19" s="1"/>
  <c r="V7" i="19" s="1"/>
  <c r="S243" i="19"/>
  <c r="S242" i="19"/>
  <c r="V42" i="19"/>
  <c r="Q7" i="6"/>
  <c r="Q6" i="6" s="1"/>
  <c r="Q232" i="6" s="1"/>
  <c r="Q243" i="6" s="1"/>
  <c r="Q241" i="6" s="1"/>
  <c r="V60" i="6"/>
  <c r="V78" i="6"/>
  <c r="V77" i="6" s="1"/>
  <c r="V95" i="6"/>
  <c r="V94" i="6" s="1"/>
  <c r="V43" i="6"/>
  <c r="V125" i="6"/>
  <c r="V120" i="6" s="1"/>
  <c r="V47" i="6"/>
  <c r="U232" i="6"/>
  <c r="U243" i="6" s="1"/>
  <c r="U241" i="6" s="1"/>
  <c r="S232" i="6"/>
  <c r="S243" i="6" s="1"/>
  <c r="S242" i="6" s="1"/>
  <c r="V188" i="6"/>
  <c r="R76" i="6"/>
  <c r="R6" i="6" s="1"/>
  <c r="R232" i="6" s="1"/>
  <c r="R243" i="6" s="1"/>
  <c r="R242" i="6" s="1"/>
  <c r="V104" i="6"/>
  <c r="V103" i="6" s="1"/>
  <c r="T232" i="6"/>
  <c r="T243" i="6" s="1"/>
  <c r="T242" i="6" s="1"/>
  <c r="V129" i="6"/>
  <c r="V146" i="6"/>
  <c r="V26" i="6"/>
  <c r="V25" i="6" s="1"/>
  <c r="V21" i="6"/>
  <c r="V8" i="6" s="1"/>
  <c r="V59" i="6"/>
  <c r="F21" i="16"/>
  <c r="V76" i="19" l="1"/>
  <c r="V6" i="19"/>
  <c r="V233" i="19" s="1"/>
  <c r="Q242" i="19"/>
  <c r="Q243" i="19"/>
  <c r="R242" i="19"/>
  <c r="R243" i="19"/>
  <c r="V42" i="6"/>
  <c r="V7" i="6" s="1"/>
  <c r="U242" i="6"/>
  <c r="S241" i="6"/>
  <c r="R241" i="6"/>
  <c r="T241" i="6"/>
  <c r="V76" i="6"/>
  <c r="Q242" i="6"/>
  <c r="E21" i="16"/>
  <c r="V244" i="19" l="1"/>
  <c r="U234" i="19"/>
  <c r="T234" i="19"/>
  <c r="S234" i="19"/>
  <c r="Q234" i="19"/>
  <c r="R234" i="19"/>
  <c r="V6" i="6"/>
  <c r="V232" i="6" s="1"/>
  <c r="V243" i="6" s="1"/>
  <c r="V241" i="6" s="1"/>
  <c r="R233" i="6" l="1"/>
  <c r="V242" i="19"/>
  <c r="V243" i="19"/>
  <c r="T233" i="6"/>
  <c r="U233" i="6"/>
  <c r="V242" i="6"/>
  <c r="Q233" i="6"/>
  <c r="S233" i="6"/>
  <c r="E22" i="16"/>
  <c r="G9" i="16"/>
  <c r="G11" i="16"/>
  <c r="G10" i="16"/>
  <c r="D22" i="16"/>
  <c r="G20" i="16"/>
  <c r="F22" i="16"/>
  <c r="G19" i="16"/>
  <c r="G21" i="16"/>
  <c r="G15" i="16"/>
</calcChain>
</file>

<file path=xl/sharedStrings.xml><?xml version="1.0" encoding="utf-8"?>
<sst xmlns="http://schemas.openxmlformats.org/spreadsheetml/2006/main" count="1049" uniqueCount="422">
  <si>
    <t>1.1</t>
  </si>
  <si>
    <t>1.2</t>
  </si>
  <si>
    <t>1.1.1</t>
  </si>
  <si>
    <t>1.1.2</t>
  </si>
  <si>
    <t>1.2.1</t>
  </si>
  <si>
    <t>1.1.3</t>
  </si>
  <si>
    <t>TOTAL</t>
  </si>
  <si>
    <t>Nº</t>
  </si>
  <si>
    <t>Línea de trabajo</t>
  </si>
  <si>
    <t>Fecha estimada de cumplimiento</t>
  </si>
  <si>
    <t>Plazo Ejecución (meses)</t>
  </si>
  <si>
    <t>Duración</t>
  </si>
  <si>
    <t>Costo Total
US$</t>
  </si>
  <si>
    <t>%</t>
  </si>
  <si>
    <t>Fuente de Financiamiento (US$)</t>
  </si>
  <si>
    <t>Costo Total</t>
  </si>
  <si>
    <t>Comienzo</t>
  </si>
  <si>
    <t>Fin</t>
  </si>
  <si>
    <t>BID</t>
  </si>
  <si>
    <t>Local</t>
  </si>
  <si>
    <t>General</t>
  </si>
  <si>
    <t>1.2.2</t>
  </si>
  <si>
    <t>TOTAL GENERAL</t>
  </si>
  <si>
    <t>1.3</t>
  </si>
  <si>
    <t>Componente</t>
  </si>
  <si>
    <t>Fuente</t>
  </si>
  <si>
    <t>Total</t>
  </si>
  <si>
    <t>1.- Fortalecimiento de la Administración Tributaria y Financiera</t>
  </si>
  <si>
    <t>1.1.- Fortalecimiento de la Administración Tributaria y sistemas de Catastro</t>
  </si>
  <si>
    <t>1.2.- Fortalecimiento de la Administración Financiera</t>
  </si>
  <si>
    <t>1.3.- Fortalecimiento de los Organos Rectores</t>
  </si>
  <si>
    <t>2.- Fondo de inversiones para el desarrollo</t>
  </si>
  <si>
    <t>Administración y Gestión del Programa</t>
  </si>
  <si>
    <t>(PEP) Plan de Ejecución del Programa de Fortalecimiento de la Gestión Provincial</t>
  </si>
  <si>
    <t>1.3.1</t>
  </si>
  <si>
    <t>1.3.3</t>
  </si>
  <si>
    <t>Componente 2.  Fondo de Inversiones para el desarrollo</t>
  </si>
  <si>
    <t>Administración y supervición del Programa</t>
  </si>
  <si>
    <t>1.1.4</t>
  </si>
  <si>
    <t>1.2.3</t>
  </si>
  <si>
    <t>1.3.2.</t>
  </si>
  <si>
    <t>1.3.1.1</t>
  </si>
  <si>
    <t>1.3.1.2</t>
  </si>
  <si>
    <t>1.3.1.3</t>
  </si>
  <si>
    <t>1.3.1.4</t>
  </si>
  <si>
    <t>1.3.1.5</t>
  </si>
  <si>
    <t>1.3.1.6</t>
  </si>
  <si>
    <t>1.3.2.1</t>
  </si>
  <si>
    <t>1.3.2.2</t>
  </si>
  <si>
    <t>1.3.2.3</t>
  </si>
  <si>
    <t>1.3.2.4</t>
  </si>
  <si>
    <t>1.3.3.1</t>
  </si>
  <si>
    <t>1.3.3.2</t>
  </si>
  <si>
    <t>1.3.3.3</t>
  </si>
  <si>
    <t>1.3.3.4</t>
  </si>
  <si>
    <t>Personal</t>
  </si>
  <si>
    <t>Auditoría del Programa</t>
  </si>
  <si>
    <t xml:space="preserve">Gastos operativos </t>
  </si>
  <si>
    <t>1.1.1.1</t>
  </si>
  <si>
    <t>1.1.1.2</t>
  </si>
  <si>
    <t>1.1.1.3</t>
  </si>
  <si>
    <t>1.1.1.4</t>
  </si>
  <si>
    <t>1.1.2.1</t>
  </si>
  <si>
    <t>1.1.2.2</t>
  </si>
  <si>
    <t>1.1.2.3</t>
  </si>
  <si>
    <t>1.1.2.4</t>
  </si>
  <si>
    <t>1.1.3.1</t>
  </si>
  <si>
    <t>1.1.3.2</t>
  </si>
  <si>
    <t>1.1.3.3</t>
  </si>
  <si>
    <t>1.1.3.4</t>
  </si>
  <si>
    <t>1.1.4.1</t>
  </si>
  <si>
    <t>1.1.4.2</t>
  </si>
  <si>
    <t>1.1.4.3</t>
  </si>
  <si>
    <t>1.1.4.4</t>
  </si>
  <si>
    <t>Fortalecimiento de la administración tributaria y gestión y política del gasto público, junto a la gestión de la inversión pública</t>
  </si>
  <si>
    <t>1.2.1.1</t>
  </si>
  <si>
    <t>1.2.1.2</t>
  </si>
  <si>
    <t>1.2.1.3</t>
  </si>
  <si>
    <t>1.2.1.4</t>
  </si>
  <si>
    <t>1.2.2.1</t>
  </si>
  <si>
    <t>1.2.2.2</t>
  </si>
  <si>
    <t xml:space="preserve">Actividad: Confección de Nuevo nomenclador de actividades para Contribuyentes provinciales consistente con la AFIP </t>
  </si>
  <si>
    <t>Productos : Inversiones   con Fondo Inicial</t>
  </si>
  <si>
    <t xml:space="preserve">Actividad : Relización obras con Fondo Inicial - Corrientes </t>
  </si>
  <si>
    <t>Actividad : Relización obras con Fondo Inicial -  Neuquen</t>
  </si>
  <si>
    <t>Actividad : Relización obras con Fondo Inicial -  Mendoza</t>
  </si>
  <si>
    <t>Actividad : Relización obras con Fondo Inicial - Salta</t>
  </si>
  <si>
    <t xml:space="preserve">Actividad: Coordinación Operativa </t>
  </si>
  <si>
    <t>Actividad: Coordinación Componente 1</t>
  </si>
  <si>
    <t>Actividad: Coordinación Componente 2</t>
  </si>
  <si>
    <t xml:space="preserve">Actividad: Asitencia Administrativa UEC  </t>
  </si>
  <si>
    <t>Actividad Auditoría de Programa</t>
  </si>
  <si>
    <t>Gatos operativos</t>
  </si>
  <si>
    <t>Obra 2</t>
  </si>
  <si>
    <t>Obra 3</t>
  </si>
  <si>
    <t xml:space="preserve">Obra 1: </t>
  </si>
  <si>
    <t>1.1.1.1.1</t>
  </si>
  <si>
    <t>1.1.1.1.2</t>
  </si>
  <si>
    <t>1.1.1.1.3</t>
  </si>
  <si>
    <t>1.1.1.2.1</t>
  </si>
  <si>
    <t>1.1.1.2.2</t>
  </si>
  <si>
    <t>1.1.1.2.3</t>
  </si>
  <si>
    <t>1.1.1.3.1</t>
  </si>
  <si>
    <t>1.1.1.3.2</t>
  </si>
  <si>
    <t>1.1.1.3.3</t>
  </si>
  <si>
    <t>1.1.1.4.1</t>
  </si>
  <si>
    <t>1.1.1.4.2</t>
  </si>
  <si>
    <t>1.1.1.4.3</t>
  </si>
  <si>
    <t>1.1.2.1.1</t>
  </si>
  <si>
    <t>1.1.2.1.2</t>
  </si>
  <si>
    <t>1.1.2.1.3</t>
  </si>
  <si>
    <t>1.1.2.2.1</t>
  </si>
  <si>
    <t>1.1.2.2.2</t>
  </si>
  <si>
    <t>1.1.2.2.3</t>
  </si>
  <si>
    <t>1.1.2.3.1</t>
  </si>
  <si>
    <t>1.1.2.3.2</t>
  </si>
  <si>
    <t>1.1.2.3.3</t>
  </si>
  <si>
    <t>1.1.2.4.1</t>
  </si>
  <si>
    <t>1.1.2.4.2</t>
  </si>
  <si>
    <t>1.1.2.4.3</t>
  </si>
  <si>
    <t>1.1.3.1.1</t>
  </si>
  <si>
    <t>1.1.3.1.2</t>
  </si>
  <si>
    <t>1.1.3.1.3</t>
  </si>
  <si>
    <t>1.1.3.2.1</t>
  </si>
  <si>
    <t>1.1.3.2.2</t>
  </si>
  <si>
    <t>1.1.3.2.3</t>
  </si>
  <si>
    <t>1.1.3.3.1</t>
  </si>
  <si>
    <t>1.1.3.3.2</t>
  </si>
  <si>
    <t>1.1.3.3.3</t>
  </si>
  <si>
    <t>1.1.3.4.1</t>
  </si>
  <si>
    <t>1.1.3.4.2</t>
  </si>
  <si>
    <t>1.1.3.4.3</t>
  </si>
  <si>
    <t>1.1..4.1.1</t>
  </si>
  <si>
    <t>1.1..4.1.2</t>
  </si>
  <si>
    <t>1.1..4.1.3</t>
  </si>
  <si>
    <t>1.1..4.2.1</t>
  </si>
  <si>
    <t>1.1..4.2.2</t>
  </si>
  <si>
    <t>1.1..4.2.3</t>
  </si>
  <si>
    <t>1.1..4.3.1</t>
  </si>
  <si>
    <t>1.1..4.3.2</t>
  </si>
  <si>
    <t>1.1..4.3.3</t>
  </si>
  <si>
    <t>1.1..4.4.1</t>
  </si>
  <si>
    <t>1.1..4.4.2</t>
  </si>
  <si>
    <t>1.1..4.4.3</t>
  </si>
  <si>
    <t>1.2.1.1.1</t>
  </si>
  <si>
    <t>1.2.1.1.2</t>
  </si>
  <si>
    <t>1.2.1.1.3</t>
  </si>
  <si>
    <t>1.2.1.2.1</t>
  </si>
  <si>
    <t>1.2.1.2.2</t>
  </si>
  <si>
    <t>1.2.1.2.3</t>
  </si>
  <si>
    <t>1.2.1.3.1</t>
  </si>
  <si>
    <t>1.2.1.3.2</t>
  </si>
  <si>
    <t>1.2.1.3.3</t>
  </si>
  <si>
    <t>1.2.1.4.1</t>
  </si>
  <si>
    <t>1.2.1.4.2</t>
  </si>
  <si>
    <t>1.2.1.4.3</t>
  </si>
  <si>
    <t>1.2.2.1.1</t>
  </si>
  <si>
    <t>1.2.2.1.2</t>
  </si>
  <si>
    <t>1.2.2.1.3</t>
  </si>
  <si>
    <t>1.2.2.2.1</t>
  </si>
  <si>
    <t>1.2.2.2.2</t>
  </si>
  <si>
    <t>1.2.2.2.3</t>
  </si>
  <si>
    <t>1.2.3.1</t>
  </si>
  <si>
    <t>1.2.3.1.1</t>
  </si>
  <si>
    <t>1.2.3.1.2</t>
  </si>
  <si>
    <t>1.2.3.1.3</t>
  </si>
  <si>
    <t>1.2.3.2</t>
  </si>
  <si>
    <t>1.2.3.2.1</t>
  </si>
  <si>
    <t>1.2.3.2.2</t>
  </si>
  <si>
    <t>1.2.3.2.3</t>
  </si>
  <si>
    <t>1.2.3.3</t>
  </si>
  <si>
    <t>1.2.3.3.1</t>
  </si>
  <si>
    <t>1.2.3.3.2</t>
  </si>
  <si>
    <t>1.2.3.3.3</t>
  </si>
  <si>
    <t>1.2.3.4</t>
  </si>
  <si>
    <t>1.2.3.4.1</t>
  </si>
  <si>
    <t>1.2.3.4.2</t>
  </si>
  <si>
    <t>1.2.3.4.3</t>
  </si>
  <si>
    <t xml:space="preserve">Fortacimiento SSRP en Ley de Cooparticipación </t>
  </si>
  <si>
    <t xml:space="preserve">Obra 1: ET San Agustin </t>
  </si>
  <si>
    <t>Obra 2. Parque Industrial Salta</t>
  </si>
  <si>
    <t>Desarrollo sistemas (Firma cons)50%</t>
  </si>
  <si>
    <t>Apoyo (Consultoria - Capacitación) 10%</t>
  </si>
  <si>
    <t>Equipamiento Hard/Sof (Bienes SS) 40%</t>
  </si>
  <si>
    <t>Actividad: Modernización Sistema Inf. Territorial   - Prov. 1</t>
  </si>
  <si>
    <t>Actividad: Modernización Sistema Inf. Territorial- Prov. 2</t>
  </si>
  <si>
    <t>Actividad: Modernización Sistema Inf. Territorial - Prov. 3</t>
  </si>
  <si>
    <t xml:space="preserve">Actividad: Modernización Sistema Inf. Territorial -  Prov. 4             </t>
  </si>
  <si>
    <t>Actividad: Modernización de  Sistema de Resgistro de la Propiedad: Prov. 1</t>
  </si>
  <si>
    <t>Actividad: Modernización de  Sistema de Resgistro de la Propiedad: Prov. 2</t>
  </si>
  <si>
    <t>Actividad: Modernización de  Sistema de Resgistro de la Propiedad: Prov. 3</t>
  </si>
  <si>
    <t>Actividad: Modernización de  Sistema de Resgistro de la Propiedad:  Prov. 4</t>
  </si>
  <si>
    <t>Actividad: Modernización del Sistema de Administración tributaria: Prov. 1</t>
  </si>
  <si>
    <t>Actividad: Modernización del Sistema de Administración tributaria: Prov. 2</t>
  </si>
  <si>
    <t>Actividad: Modernización del Sistema de Administración tributaria: Prov. 3</t>
  </si>
  <si>
    <t>Actividad: Modernización del Sistema de Administración tributaria: Prov. 4</t>
  </si>
  <si>
    <t>Actividad: Integración y coordinación de Sistemas de Integrados (Catastro y otras bases) provinciales y municipales: Prov. 1</t>
  </si>
  <si>
    <t>Actividad: Integración y coordinación de Sistemas de Integrados (Catastro y otras bases) provinciales y municipales: Prov. 2</t>
  </si>
  <si>
    <t>Actividad: Integración y coordinación de Sistemas de Integrados (Catastro y otras bases) provinciales y municipales: Prov. 3</t>
  </si>
  <si>
    <t>Actividad: Integración y coordinación de Sistemas de Integrados (Catastro y otras bases) provinciales y municipales: Prov. 4</t>
  </si>
  <si>
    <t>Actividad: Modernización del Sistema de RRHH  - Prov. 1</t>
  </si>
  <si>
    <t>Actividad: Modernización del Sistema de RRHH  - Prov. 2</t>
  </si>
  <si>
    <t>Actividad: Modernización del Sistema de RRHH  - Prov. 3</t>
  </si>
  <si>
    <t>Actividad: Modernización del Sistema de RRHH  -     Prov. 4</t>
  </si>
  <si>
    <t>Actividad: Modernización del Sistema de Adm. Financiera - Prov. 1</t>
  </si>
  <si>
    <t>Actividad: Modernización del Sistema de Adm. Financiera - Prov. 2</t>
  </si>
  <si>
    <t>Actividad: Modernización del Sistema de Adm. Bienes /Compras - Prov. 1</t>
  </si>
  <si>
    <t>Actividad: Modernización del Sistema de Adm. Bienes /Compras - Prov. 2</t>
  </si>
  <si>
    <t>Actividad: Modernización del Sistema de Adm. Bienes /Compras - Prov. 3</t>
  </si>
  <si>
    <t>Actividad: Modernización del Sistema de Adm. Bienes /Compras - Prov. 4</t>
  </si>
  <si>
    <t>1.2.4</t>
  </si>
  <si>
    <t>1.2.4.1</t>
  </si>
  <si>
    <t>Actividad: Desarrollo del Presupuesto por Resultados        Prov. 1</t>
  </si>
  <si>
    <t>1.2.4.1.1</t>
  </si>
  <si>
    <t>1.2.4.1.2</t>
  </si>
  <si>
    <t>1.2.4.1.3</t>
  </si>
  <si>
    <t>1.2.4.2</t>
  </si>
  <si>
    <t>1.2.4.2.1</t>
  </si>
  <si>
    <t>1.2.4.2.2</t>
  </si>
  <si>
    <t>1.2.4.2.3</t>
  </si>
  <si>
    <t>Actividad: Desarrollo del Presupuesto por Resultados        Prov. 2</t>
  </si>
  <si>
    <t>1.2.5</t>
  </si>
  <si>
    <t>1.2.5.1</t>
  </si>
  <si>
    <t>1.2.5.1.1</t>
  </si>
  <si>
    <t>1.2.5.1.2</t>
  </si>
  <si>
    <t>1.2.5.1.3</t>
  </si>
  <si>
    <t>Actividad: Fortalecimiento del Sistema de Inversión Pública  - Prov. 1</t>
  </si>
  <si>
    <t>Instalasción  sistemas BAPIN (CD)  - (Firmas Cons) 50%</t>
  </si>
  <si>
    <t>Actividad: Fortalecimiento del Sistema de Inversión Pública  - Prov. 2</t>
  </si>
  <si>
    <t>1.2.5.2</t>
  </si>
  <si>
    <t>1.2.5.2.1</t>
  </si>
  <si>
    <t>1.2.5.2.2</t>
  </si>
  <si>
    <t>1.2.5.2.3</t>
  </si>
  <si>
    <t>Actividad: Fortalecimiento del Sistema de Inversión Pública  - Prov. 3</t>
  </si>
  <si>
    <t>1.2.5.3</t>
  </si>
  <si>
    <t>1.2.5.3.1</t>
  </si>
  <si>
    <t>1.2.5.3.2</t>
  </si>
  <si>
    <t>1.2.5.3.3</t>
  </si>
  <si>
    <t>1.2.5.4</t>
  </si>
  <si>
    <t>Actividad: Fortalecimiento del Sistema de Inversión Pública  - Prov. 4</t>
  </si>
  <si>
    <t>1.2.5.4.1</t>
  </si>
  <si>
    <t>1.2.5.4.2</t>
  </si>
  <si>
    <t>1.2.5.4.3</t>
  </si>
  <si>
    <t xml:space="preserve">Actividad: Realización  de un  Padrón Nacional Integrado de Contribuyentes de Ingresos Brutos </t>
  </si>
  <si>
    <t xml:space="preserve">Actividad:  Fortalecimiento del Sistema de Recaudación del Convenio Multilateral- Control de Cumplimiento </t>
  </si>
  <si>
    <t>Actividad:  Integración del Sistema de beneficiarios de programas sociales y subsidios</t>
  </si>
  <si>
    <t xml:space="preserve">Actividad: Realización de programas piloto provinciales de fortalecimiento de gestión provincial - </t>
  </si>
  <si>
    <t xml:space="preserve"> Fortalecimiento del diseño del Federalismo  Fiscal Argentino y  Órganos Rectores</t>
  </si>
  <si>
    <t>Producto: Fortalecimiento SINTyS</t>
  </si>
  <si>
    <t xml:space="preserve">Actividad: Asistencia Profesional a la SSRP </t>
  </si>
  <si>
    <t xml:space="preserve">Actividad: Capacitacion a Cargo de Universidades </t>
  </si>
  <si>
    <t>Obra 1: Ruta Prov. 81 - Corredor urbano</t>
  </si>
  <si>
    <t>Obra 1: Acceso Cerro Bayo</t>
  </si>
  <si>
    <t>Obra  2: Centro Ferial San Martin de los Andes</t>
  </si>
  <si>
    <t>Obra 2:</t>
  </si>
  <si>
    <t>Productos: Inversiones con Fondo Secundario</t>
  </si>
  <si>
    <t xml:space="preserve">Actividad: Relización obras con Fondo Secundario Corrientes </t>
  </si>
  <si>
    <t>Actividad: Relización obras con Fondo Secundario - Mendoza</t>
  </si>
  <si>
    <t>Actividad: Relización obras con Fondo Secundario - Neuquen</t>
  </si>
  <si>
    <t>Actividad: Relización obras con Fondo Secundario -   Salta</t>
  </si>
  <si>
    <t xml:space="preserve"> Actividad: Realizar capacitación, Difusión e Investigación</t>
  </si>
  <si>
    <t>1.3.1.1.1</t>
  </si>
  <si>
    <t xml:space="preserve">Contratación  de consultores   para el desaroollo de un padrón </t>
  </si>
  <si>
    <t>1.3.1.3.1</t>
  </si>
  <si>
    <t>1.3.1.3.2</t>
  </si>
  <si>
    <t>Contratación  de Consultores para el desarollo de nomenclador</t>
  </si>
  <si>
    <t xml:space="preserve">Contratación  de Consultores para el fortalecimiento </t>
  </si>
  <si>
    <t>1.3.1.4.1</t>
  </si>
  <si>
    <r>
      <t>Actividad: Fortalecimiento del Sistema de Recaudación para Contribuyentes Locales</t>
    </r>
    <r>
      <rPr>
        <u/>
        <sz val="11"/>
        <rFont val="Calibri"/>
        <family val="2"/>
      </rPr>
      <t xml:space="preserve"> (Cons. Indiv)</t>
    </r>
  </si>
  <si>
    <t>1.3.1.5.1</t>
  </si>
  <si>
    <t>1.3.1.6.1</t>
  </si>
  <si>
    <t>1.3.1.6.2</t>
  </si>
  <si>
    <t xml:space="preserve">Contratación  de Consultores </t>
  </si>
  <si>
    <t>1.3.3.1.1</t>
  </si>
  <si>
    <t>1.3.3.2.1</t>
  </si>
  <si>
    <t>1.3.3.3.1</t>
  </si>
  <si>
    <t>1.2.1.- Sistema de RRHH</t>
  </si>
  <si>
    <t>1.2.2.- Sistemas de Gestión</t>
  </si>
  <si>
    <t>1.2.3.- Sistema de Inversión Pública</t>
  </si>
  <si>
    <t>1.3.1.- Comisión Arbitral</t>
  </si>
  <si>
    <t>1.3.2.- SINTyS</t>
  </si>
  <si>
    <t>1.3.3.- SSRP</t>
  </si>
  <si>
    <t>Fuente de financiamiento</t>
  </si>
  <si>
    <t>Año 1</t>
  </si>
  <si>
    <t>Año 2</t>
  </si>
  <si>
    <t>Año 3</t>
  </si>
  <si>
    <t>Año 4</t>
  </si>
  <si>
    <t>Año 5</t>
  </si>
  <si>
    <t>Financiamiento</t>
  </si>
  <si>
    <t>Contrapartida</t>
  </si>
  <si>
    <t>Fortalecimiento de la Administración TRIBUTARIA y sistemas de CATASTRO</t>
  </si>
  <si>
    <t>Producto :  Gobiernos provinciales con Sistemas de REGISTRO DE LA PROPIEDAD modernizados</t>
  </si>
  <si>
    <t>Producto : Gobiernos provinciales con Sistemas de Administración TRIBUTARIA  modernizados</t>
  </si>
  <si>
    <r>
      <t>Producto: G</t>
    </r>
    <r>
      <rPr>
        <b/>
        <sz val="11"/>
        <color indexed="63"/>
        <rFont val="Arial"/>
        <family val="2"/>
      </rPr>
      <t>obiernos provinciales con sistema INTEGRADO e identificatorio de catastro y otras bases tributarias y su coordinación con los municipios</t>
    </r>
  </si>
  <si>
    <t xml:space="preserve">Fortalecimiento de la GESTION FINANCIERA,  DEL GASTO PUBLICO  Y DE LA INVERSION PROVINCIA </t>
  </si>
  <si>
    <t xml:space="preserve">Producto : Gobiernos provinciales con Sistemas de INFORMACION TERRITORIAL modernizados  </t>
  </si>
  <si>
    <r>
      <t xml:space="preserve">Producto : </t>
    </r>
    <r>
      <rPr>
        <b/>
        <sz val="11"/>
        <color indexed="63"/>
        <rFont val="Arial"/>
        <family val="2"/>
      </rPr>
      <t xml:space="preserve"> Gobiernos provinciales con Sistemas de RECURSOS HUMANOS  y Planillas modernizados</t>
    </r>
  </si>
  <si>
    <t>Producto:  Fortalecimiento de COMISION ARBITRAL (CA)</t>
  </si>
  <si>
    <t>FF</t>
  </si>
  <si>
    <t>Actividad</t>
  </si>
  <si>
    <t xml:space="preserve">Estudios para la realización de las obras de Corrientes </t>
  </si>
  <si>
    <t>Estudios para la realización de las obras de Mendoza</t>
  </si>
  <si>
    <t>Estudios para la realización de las obras de Neuquén</t>
  </si>
  <si>
    <t>Estudios para la realización de las obras de Salta</t>
  </si>
  <si>
    <t>componente</t>
  </si>
  <si>
    <t>Producto</t>
  </si>
  <si>
    <t>Subcomponente</t>
  </si>
  <si>
    <t>Tipo de gasto</t>
  </si>
  <si>
    <t>Número de contratacion Tc</t>
  </si>
  <si>
    <t>Elaboración de Pliegos / Especificaciones Técnicas / Terminos de Referencia</t>
  </si>
  <si>
    <t>Proceso selección/contratación</t>
  </si>
  <si>
    <t>Firma y desarrollo del contrato - Desembolso de gasto correspondiente a actividades que no involucraron procesos de adquisiciones</t>
  </si>
  <si>
    <t>1.3.1.2.1</t>
  </si>
  <si>
    <t xml:space="preserve">Contratación  de servicios de Logítica pa ra  talleres de difusión/capacitación.  </t>
  </si>
  <si>
    <t xml:space="preserve">Contratación  de servicios de Logítica pa ra  talleres de difusión/capacitación. </t>
  </si>
  <si>
    <t>1.3.3.4.1</t>
  </si>
  <si>
    <t>Contratación de Firma Consultora para  desarrollo de un Ssistemas de Control (50%)</t>
  </si>
  <si>
    <t>Adquisicion de Equipamiento Hard/Sof  - prov. (50%)</t>
  </si>
  <si>
    <t>1.3.2.2.1</t>
  </si>
  <si>
    <t>1.3.2.2.2</t>
  </si>
  <si>
    <t>1.3.2.2.3</t>
  </si>
  <si>
    <t>Contratación  de Consultores para el fortalecimiento (50%)</t>
  </si>
  <si>
    <t>Contratación  de Consultores para el fortalecimiento  (50%)</t>
  </si>
  <si>
    <t>Contratación  de servicios de Logítica pa ra  talleres de difusión/capacitación.  (20%)</t>
  </si>
  <si>
    <t>Contratación  de Consultores para la realización de las pruebas piloto (40%)</t>
  </si>
  <si>
    <t>1.3.2.3.1</t>
  </si>
  <si>
    <t>1.3.2.3.2</t>
  </si>
  <si>
    <t>1.3.2.3.3</t>
  </si>
  <si>
    <t>Contratación  de Consultores para la realización de la Actividad (40%)</t>
  </si>
  <si>
    <t>Actividad: Fortalecimiento a DEFINIR 1</t>
  </si>
  <si>
    <t>1.3.2.4.1</t>
  </si>
  <si>
    <t>1.3.2.4.2</t>
  </si>
  <si>
    <t>1.3.2.4.3</t>
  </si>
  <si>
    <t>Adquisicion de Equipamiento Hard/Sof  . (40%)</t>
  </si>
  <si>
    <t>Adquisicion de Equipamiento Hard/Sof  (40%)</t>
  </si>
  <si>
    <t>Actividad: Fortalecimiento a DEFINIR 2</t>
  </si>
  <si>
    <t>1.3.3.2.2</t>
  </si>
  <si>
    <r>
      <t>Actividad: Desarrollo de Foro Virtual</t>
    </r>
    <r>
      <rPr>
        <u/>
        <sz val="11"/>
        <color indexed="44"/>
        <rFont val="Calibri"/>
        <family val="2"/>
      </rPr>
      <t xml:space="preserve"> </t>
    </r>
  </si>
  <si>
    <t>Contratación  de Consultores para el desarrollo del foro (60%)</t>
  </si>
  <si>
    <t>Adquisicion de Equipamiento Hard para el foro (40%)</t>
  </si>
  <si>
    <r>
      <t>Actividad:  Difusi{on Capacitacion: Estudios, Jornadas, talleres, expertos</t>
    </r>
    <r>
      <rPr>
        <u/>
        <sz val="11"/>
        <color indexed="44"/>
        <rFont val="Calibri"/>
        <family val="2"/>
      </rPr>
      <t xml:space="preserve"> </t>
    </r>
  </si>
  <si>
    <t>Contratación  de Capacitación de Universidades</t>
  </si>
  <si>
    <t>2.0.1</t>
  </si>
  <si>
    <t>2.0.2</t>
  </si>
  <si>
    <t>2.0.1.1</t>
  </si>
  <si>
    <t>2.0.1.2</t>
  </si>
  <si>
    <t>2.0.1.3</t>
  </si>
  <si>
    <t>2.0.2.1</t>
  </si>
  <si>
    <t>2.0.2.2</t>
  </si>
  <si>
    <t>2.0.2.3</t>
  </si>
  <si>
    <t>2.0.1.1.1</t>
  </si>
  <si>
    <t>2.0.1.1.2</t>
  </si>
  <si>
    <t>2.0.1.1.3</t>
  </si>
  <si>
    <t>2.0.1.2.1</t>
  </si>
  <si>
    <t>2.0.1.2.2</t>
  </si>
  <si>
    <t>2.0.1.2.3</t>
  </si>
  <si>
    <t>2.0.1.3.1</t>
  </si>
  <si>
    <t>2.0.1.3.2</t>
  </si>
  <si>
    <t>2.0.1.3.3</t>
  </si>
  <si>
    <t>2.0.1.4</t>
  </si>
  <si>
    <t>2.0.1.4.1</t>
  </si>
  <si>
    <t>2.0.1.4.2</t>
  </si>
  <si>
    <t>2.0.1.4.3</t>
  </si>
  <si>
    <t>2.0.2.1.1</t>
  </si>
  <si>
    <t>2.0.2.1.2</t>
  </si>
  <si>
    <t>2.0.2.1.3</t>
  </si>
  <si>
    <t>2.0.2.2.1</t>
  </si>
  <si>
    <t>2.0.2.2.2</t>
  </si>
  <si>
    <t>2.0.2.2.3</t>
  </si>
  <si>
    <t>2.0.2.3.1</t>
  </si>
  <si>
    <t>2.0.2.3.2</t>
  </si>
  <si>
    <t>2.0.2.3.3</t>
  </si>
  <si>
    <t>2.0.2.4</t>
  </si>
  <si>
    <t>2.0.2.4.1</t>
  </si>
  <si>
    <t>2.0.2.4.2</t>
  </si>
  <si>
    <t>3.0.1</t>
  </si>
  <si>
    <t>3.0.1.1</t>
  </si>
  <si>
    <t>3.0.1.2</t>
  </si>
  <si>
    <t>3.0.1.3</t>
  </si>
  <si>
    <t>3.0.1.4</t>
  </si>
  <si>
    <t>3.0.2</t>
  </si>
  <si>
    <t>3.0.2.1</t>
  </si>
  <si>
    <t>3.0.3</t>
  </si>
  <si>
    <t xml:space="preserve">3.0.3.1 </t>
  </si>
  <si>
    <r>
      <t>Producto: G</t>
    </r>
    <r>
      <rPr>
        <b/>
        <sz val="11"/>
        <color indexed="63"/>
        <rFont val="Calibri"/>
        <family val="2"/>
      </rPr>
      <t>obiernos provinciales con Sistemas de ADMINISTRACION FINANCIERA Modernizados</t>
    </r>
  </si>
  <si>
    <r>
      <t>Producto: G</t>
    </r>
    <r>
      <rPr>
        <b/>
        <sz val="11"/>
        <color indexed="63"/>
        <rFont val="Calibri"/>
        <family val="2"/>
      </rPr>
      <t>obiernos provinciales con Sistemas de ADMINISTRACION DE BIENES  / E Compras actualizados</t>
    </r>
  </si>
  <si>
    <r>
      <t>Producto: G</t>
    </r>
    <r>
      <rPr>
        <b/>
        <sz val="11"/>
        <color indexed="63"/>
        <rFont val="Calibri"/>
        <family val="2"/>
      </rPr>
      <t xml:space="preserve">obiernos provinciales con PRESUPUESTO POR RESULTADOS </t>
    </r>
  </si>
  <si>
    <r>
      <t>Producto: G</t>
    </r>
    <r>
      <rPr>
        <b/>
        <sz val="11"/>
        <color indexed="63"/>
        <rFont val="Calibri"/>
        <family val="2"/>
      </rPr>
      <t>obiernos provinciales con Sistemas de INVERSION PUBLICA Fortalecidos</t>
    </r>
  </si>
  <si>
    <t xml:space="preserve">Actividad: Fortalecimiento Institucional de la CA                                      </t>
  </si>
  <si>
    <t>Instalasción  sistemas BAPIN  -  (consultoria) 50%</t>
  </si>
  <si>
    <t xml:space="preserve">Obra 1: Ruta prov. 8 </t>
  </si>
  <si>
    <t>Obra 2:  Colonia Libertad</t>
  </si>
  <si>
    <t xml:space="preserve">Obra 1: Gasoducto Curzú Cuatia </t>
  </si>
  <si>
    <t>Adquisicion de Equipamiento Hard/Sof  -  (50%)</t>
  </si>
  <si>
    <t>Adquisicion de Equipamiento Hard/Sof  - (50%)</t>
  </si>
  <si>
    <t>             8.400</t>
  </si>
  <si>
    <t>           27.600</t>
  </si>
  <si>
    <t>           24.000</t>
  </si>
  <si>
    <t>           36.000</t>
  </si>
  <si>
    <t>           24.000</t>
  </si>
  <si>
    <t>        120.000</t>
  </si>
  <si>
    <t>             1.482</t>
  </si>
  <si>
    <t>             4.871</t>
  </si>
  <si>
    <t>             4.235</t>
  </si>
  <si>
    <t>             6.353</t>
  </si>
  <si>
    <t>           21.176</t>
  </si>
  <si>
    <t> Total</t>
  </si>
  <si>
    <t>             9.882</t>
  </si>
  <si>
    <t>           32.471</t>
  </si>
  <si>
    <t>           28.235</t>
  </si>
  <si>
    <t>           42.353</t>
  </si>
  <si>
    <t>        141.176</t>
  </si>
  <si>
    <t> %</t>
  </si>
  <si>
    <t>Programa de Fortalecimiento de la Gestión Provincial</t>
  </si>
  <si>
    <t>Préstamo BID  AR-L1248</t>
  </si>
  <si>
    <t>montos en miles de USD</t>
  </si>
  <si>
    <t>Plan Operativo Anual</t>
  </si>
  <si>
    <t>Préstamo BID AR - L1248                                             Programa de Fortalecimiento de la Gestión Provincial                                                                   Plan Operativo Anual</t>
  </si>
  <si>
    <t>Plan Operativo Anual (POA) del Programa de Fortalecimiento de la Gestión Provincial</t>
  </si>
  <si>
    <t>3.0.2.2</t>
  </si>
  <si>
    <t>Evaluación de Medio Término y Final del Programa</t>
  </si>
  <si>
    <t>Auditoría y Evaluación del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</si>
</sst>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_ ;_ * \-#,##0_ ;_ * &quot;-&quot;_ ;_ @_ "/>
    <numFmt numFmtId="165" formatCode="_ * #,##0.00_ ;_ * \-#,##0.00_ ;_ * &quot;-&quot;??_ ;_ @_ "/>
    <numFmt numFmtId="166" formatCode="_(* #,##0.00_);_(* \(#,##0.00\);_(* \-??_);_(@_)"/>
    <numFmt numFmtId="167" formatCode="_ * #,##0.0_ ;_ * \-#,##0.0_ ;_ * &quot;-&quot;??_ ;_ @_ "/>
  </numFmts>
  <fonts count="45" x14ac:knownFonts="1">
    <font>
      <sz val="11"/>
      <color rgb="FF000000"/>
      <name val="Calibri"/>
      <family val="2"/>
      <charset val="1"/>
    </font>
    <font>
      <sz val="11"/>
      <color indexed="63"/>
      <name val="Calibri"/>
      <family val="2"/>
    </font>
    <font>
      <sz val="10"/>
      <name val="Arial"/>
      <family val="2"/>
      <charset val="1"/>
    </font>
    <font>
      <sz val="10"/>
      <name val="Arial"/>
      <family val="2"/>
    </font>
    <font>
      <b/>
      <sz val="11"/>
      <name val="Calibri"/>
      <family val="2"/>
    </font>
    <font>
      <b/>
      <sz val="11"/>
      <color indexed="63"/>
      <name val="Calibri"/>
      <family val="2"/>
    </font>
    <font>
      <sz val="11"/>
      <color indexed="63"/>
      <name val="Calibri"/>
      <family val="2"/>
    </font>
    <font>
      <b/>
      <sz val="11"/>
      <color indexed="63"/>
      <name val="Calibri"/>
      <family val="2"/>
    </font>
    <font>
      <b/>
      <sz val="11"/>
      <color indexed="63"/>
      <name val="Arial"/>
      <family val="2"/>
    </font>
    <font>
      <b/>
      <u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u/>
      <sz val="11"/>
      <name val="Calibri"/>
      <family val="2"/>
    </font>
    <font>
      <sz val="8"/>
      <name val="Calibri"/>
      <family val="2"/>
      <charset val="1"/>
    </font>
    <font>
      <b/>
      <u/>
      <sz val="11"/>
      <color indexed="63"/>
      <name val="Calibri"/>
      <family val="2"/>
    </font>
    <font>
      <u/>
      <sz val="11"/>
      <color indexed="63"/>
      <name val="Calibri"/>
      <family val="2"/>
    </font>
    <font>
      <u/>
      <sz val="11"/>
      <color indexed="44"/>
      <name val="Calibri"/>
      <family val="2"/>
    </font>
    <font>
      <sz val="10"/>
      <name val="Calibri"/>
      <family val="2"/>
    </font>
    <font>
      <sz val="11"/>
      <color indexed="9"/>
      <name val="Calibri"/>
      <family val="2"/>
    </font>
    <font>
      <sz val="11"/>
      <color indexed="52"/>
      <name val="Calibri"/>
      <family val="2"/>
    </font>
    <font>
      <b/>
      <sz val="12"/>
      <name val="Calibri"/>
      <family val="2"/>
    </font>
    <font>
      <sz val="11"/>
      <color indexed="8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63"/>
      <name val="Calibri"/>
      <family val="2"/>
      <charset val="1"/>
    </font>
    <font>
      <b/>
      <sz val="11"/>
      <color indexed="63"/>
      <name val="Calibri"/>
      <family val="2"/>
    </font>
    <font>
      <sz val="11"/>
      <color indexed="44"/>
      <name val="Calibri"/>
      <family val="2"/>
    </font>
    <font>
      <sz val="11"/>
      <color rgb="FF000000"/>
      <name val="Calibri"/>
      <family val="2"/>
      <charset val="1"/>
    </font>
    <font>
      <sz val="28"/>
      <color rgb="FF99CCFF"/>
      <name val="Calibri"/>
      <family val="2"/>
    </font>
    <font>
      <b/>
      <sz val="11"/>
      <name val="Calibri"/>
      <family val="2"/>
      <charset val="1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16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18"/>
      </patternFill>
    </fill>
    <fill>
      <patternFill patternType="solid">
        <fgColor indexed="43"/>
        <bgColor indexed="18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18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18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8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7" fillId="3" borderId="0" applyNumberFormat="0" applyBorder="0" applyAlignment="0" applyProtection="0"/>
    <xf numFmtId="0" fontId="23" fillId="20" borderId="1" applyNumberFormat="0" applyAlignment="0" applyProtection="0"/>
    <xf numFmtId="0" fontId="24" fillId="21" borderId="2" applyNumberFormat="0" applyAlignment="0" applyProtection="0"/>
    <xf numFmtId="0" fontId="30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1" applyNumberFormat="0" applyAlignment="0" applyProtection="0"/>
    <xf numFmtId="0" fontId="19" fillId="0" borderId="6" applyNumberFormat="0" applyFill="0" applyAlignment="0" applyProtection="0"/>
    <xf numFmtId="166" fontId="42" fillId="0" borderId="0" applyBorder="0" applyProtection="0"/>
    <xf numFmtId="0" fontId="28" fillId="22" borderId="0" applyNumberFormat="0" applyBorder="0" applyAlignment="0" applyProtection="0"/>
    <xf numFmtId="0" fontId="3" fillId="0" borderId="0"/>
    <xf numFmtId="0" fontId="3" fillId="0" borderId="0"/>
    <xf numFmtId="0" fontId="3" fillId="23" borderId="7" applyNumberFormat="0" applyFont="0" applyAlignment="0" applyProtection="0"/>
    <xf numFmtId="0" fontId="5" fillId="20" borderId="8" applyNumberFormat="0" applyAlignment="0" applyProtection="0"/>
    <xf numFmtId="9" fontId="39" fillId="0" borderId="0" applyBorder="0" applyProtection="0"/>
    <xf numFmtId="0" fontId="2" fillId="0" borderId="0"/>
    <xf numFmtId="0" fontId="31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" fillId="0" borderId="0"/>
  </cellStyleXfs>
  <cellXfs count="299">
    <xf numFmtId="0" fontId="0" fillId="0" borderId="0" xfId="0"/>
    <xf numFmtId="0" fontId="6" fillId="0" borderId="0" xfId="0" applyFont="1"/>
    <xf numFmtId="1" fontId="6" fillId="0" borderId="0" xfId="0" applyNumberFormat="1" applyFont="1"/>
    <xf numFmtId="1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" fontId="6" fillId="0" borderId="0" xfId="0" applyNumberFormat="1" applyFont="1" applyFill="1"/>
    <xf numFmtId="0" fontId="6" fillId="0" borderId="0" xfId="0" applyFont="1" applyFill="1"/>
    <xf numFmtId="1" fontId="4" fillId="24" borderId="11" xfId="0" applyNumberFormat="1" applyFont="1" applyFill="1" applyBorder="1" applyAlignment="1">
      <alignment horizontal="right" vertical="center"/>
    </xf>
    <xf numFmtId="1" fontId="4" fillId="24" borderId="12" xfId="0" applyNumberFormat="1" applyFont="1" applyFill="1" applyBorder="1" applyAlignment="1">
      <alignment horizontal="right" vertical="center"/>
    </xf>
    <xf numFmtId="3" fontId="4" fillId="24" borderId="13" xfId="0" applyNumberFormat="1" applyFont="1" applyFill="1" applyBorder="1" applyAlignment="1">
      <alignment horizontal="right" vertical="center"/>
    </xf>
    <xf numFmtId="3" fontId="4" fillId="24" borderId="13" xfId="42" applyNumberFormat="1" applyFont="1" applyFill="1" applyBorder="1" applyAlignment="1" applyProtection="1">
      <alignment horizontal="right" vertical="center"/>
    </xf>
    <xf numFmtId="3" fontId="4" fillId="0" borderId="10" xfId="0" applyNumberFormat="1" applyFont="1" applyFill="1" applyBorder="1" applyAlignment="1">
      <alignment horizontal="right" vertical="center" wrapText="1"/>
    </xf>
    <xf numFmtId="3" fontId="4" fillId="24" borderId="15" xfId="42" applyNumberFormat="1" applyFont="1" applyFill="1" applyBorder="1" applyAlignment="1" applyProtection="1">
      <alignment horizontal="right" vertical="center"/>
    </xf>
    <xf numFmtId="3" fontId="6" fillId="26" borderId="10" xfId="0" applyNumberFormat="1" applyFont="1" applyFill="1" applyBorder="1" applyAlignment="1">
      <alignment horizontal="right" vertical="center" wrapText="1"/>
    </xf>
    <xf numFmtId="1" fontId="4" fillId="0" borderId="10" xfId="0" applyNumberFormat="1" applyFont="1" applyFill="1" applyBorder="1" applyAlignment="1">
      <alignment horizontal="right" vertical="center" wrapText="1"/>
    </xf>
    <xf numFmtId="3" fontId="6" fillId="27" borderId="10" xfId="0" applyNumberFormat="1" applyFont="1" applyFill="1" applyBorder="1" applyAlignment="1">
      <alignment horizontal="right" vertical="center" wrapText="1"/>
    </xf>
    <xf numFmtId="3" fontId="6" fillId="0" borderId="10" xfId="0" applyNumberFormat="1" applyFont="1" applyFill="1" applyBorder="1" applyAlignment="1">
      <alignment horizontal="right" vertical="center" wrapText="1"/>
    </xf>
    <xf numFmtId="3" fontId="11" fillId="27" borderId="10" xfId="0" applyNumberFormat="1" applyFont="1" applyFill="1" applyBorder="1" applyAlignment="1">
      <alignment horizontal="right" vertical="center" wrapText="1"/>
    </xf>
    <xf numFmtId="3" fontId="11" fillId="0" borderId="10" xfId="0" applyNumberFormat="1" applyFont="1" applyFill="1" applyBorder="1" applyAlignment="1">
      <alignment horizontal="right" vertical="center" wrapText="1"/>
    </xf>
    <xf numFmtId="3" fontId="11" fillId="0" borderId="16" xfId="42" applyNumberFormat="1" applyFont="1" applyFill="1" applyBorder="1" applyAlignment="1" applyProtection="1">
      <alignment horizontal="right" vertical="center" wrapText="1"/>
    </xf>
    <xf numFmtId="3" fontId="4" fillId="0" borderId="16" xfId="42" applyNumberFormat="1" applyFont="1" applyFill="1" applyBorder="1" applyAlignment="1" applyProtection="1">
      <alignment horizontal="right" vertical="center" wrapText="1"/>
    </xf>
    <xf numFmtId="1" fontId="4" fillId="24" borderId="17" xfId="0" applyNumberFormat="1" applyFont="1" applyFill="1" applyBorder="1" applyAlignment="1">
      <alignment vertical="center"/>
    </xf>
    <xf numFmtId="3" fontId="4" fillId="24" borderId="17" xfId="0" applyNumberFormat="1" applyFont="1" applyFill="1" applyBorder="1" applyAlignment="1">
      <alignment horizontal="right" vertical="center" wrapText="1"/>
    </xf>
    <xf numFmtId="3" fontId="4" fillId="24" borderId="18" xfId="0" applyNumberFormat="1" applyFont="1" applyFill="1" applyBorder="1" applyAlignment="1">
      <alignment horizontal="right" vertical="center" wrapText="1"/>
    </xf>
    <xf numFmtId="3" fontId="4" fillId="24" borderId="19" xfId="0" applyNumberFormat="1" applyFont="1" applyFill="1" applyBorder="1" applyAlignment="1">
      <alignment horizontal="right" vertical="center" wrapText="1"/>
    </xf>
    <xf numFmtId="3" fontId="4" fillId="24" borderId="20" xfId="0" applyNumberFormat="1" applyFont="1" applyFill="1" applyBorder="1" applyAlignment="1">
      <alignment horizontal="right" vertical="center" wrapText="1"/>
    </xf>
    <xf numFmtId="3" fontId="4" fillId="24" borderId="21" xfId="0" applyNumberFormat="1" applyFont="1" applyFill="1" applyBorder="1" applyAlignment="1">
      <alignment horizontal="right" vertical="center" wrapText="1"/>
    </xf>
    <xf numFmtId="3" fontId="4" fillId="25" borderId="10" xfId="0" applyNumberFormat="1" applyFont="1" applyFill="1" applyBorder="1" applyAlignment="1">
      <alignment horizontal="right" vertical="center" wrapText="1"/>
    </xf>
    <xf numFmtId="3" fontId="4" fillId="28" borderId="10" xfId="0" applyNumberFormat="1" applyFont="1" applyFill="1" applyBorder="1" applyAlignment="1">
      <alignment horizontal="right" vertical="center" wrapText="1"/>
    </xf>
    <xf numFmtId="3" fontId="4" fillId="29" borderId="10" xfId="0" applyNumberFormat="1" applyFont="1" applyFill="1" applyBorder="1" applyAlignment="1">
      <alignment horizontal="right" vertical="center" wrapText="1"/>
    </xf>
    <xf numFmtId="3" fontId="4" fillId="30" borderId="10" xfId="0" applyNumberFormat="1" applyFont="1" applyFill="1" applyBorder="1" applyAlignment="1">
      <alignment horizontal="right" vertical="center" wrapText="1"/>
    </xf>
    <xf numFmtId="1" fontId="7" fillId="0" borderId="10" xfId="0" applyNumberFormat="1" applyFont="1" applyFill="1" applyBorder="1" applyAlignment="1">
      <alignment horizontal="right" vertical="center"/>
    </xf>
    <xf numFmtId="1" fontId="4" fillId="31" borderId="10" xfId="0" applyNumberFormat="1" applyFont="1" applyFill="1" applyBorder="1" applyAlignment="1">
      <alignment horizontal="right" vertical="center" wrapText="1"/>
    </xf>
    <xf numFmtId="1" fontId="14" fillId="0" borderId="10" xfId="0" applyNumberFormat="1" applyFont="1" applyFill="1" applyBorder="1" applyAlignment="1">
      <alignment horizontal="right" vertical="center"/>
    </xf>
    <xf numFmtId="1" fontId="9" fillId="0" borderId="10" xfId="0" applyNumberFormat="1" applyFont="1" applyFill="1" applyBorder="1" applyAlignment="1">
      <alignment horizontal="right" vertical="center" wrapText="1"/>
    </xf>
    <xf numFmtId="0" fontId="15" fillId="0" borderId="0" xfId="0" applyFont="1"/>
    <xf numFmtId="1" fontId="6" fillId="0" borderId="10" xfId="0" applyNumberFormat="1" applyFont="1" applyFill="1" applyBorder="1" applyAlignment="1">
      <alignment horizontal="right" vertical="center"/>
    </xf>
    <xf numFmtId="1" fontId="15" fillId="0" borderId="10" xfId="0" applyNumberFormat="1" applyFont="1" applyFill="1" applyBorder="1" applyAlignment="1">
      <alignment horizontal="right" vertical="center"/>
    </xf>
    <xf numFmtId="1" fontId="11" fillId="0" borderId="14" xfId="0" applyNumberFormat="1" applyFont="1" applyFill="1" applyBorder="1" applyAlignment="1">
      <alignment horizontal="center" vertical="center" wrapText="1"/>
    </xf>
    <xf numFmtId="1" fontId="12" fillId="0" borderId="10" xfId="0" applyNumberFormat="1" applyFont="1" applyFill="1" applyBorder="1" applyAlignment="1">
      <alignment horizontal="right" vertical="center" wrapText="1"/>
    </xf>
    <xf numFmtId="3" fontId="12" fillId="0" borderId="10" xfId="36" applyNumberFormat="1" applyFont="1" applyFill="1" applyBorder="1" applyAlignment="1" applyProtection="1">
      <alignment horizontal="right" vertical="center" wrapText="1"/>
    </xf>
    <xf numFmtId="3" fontId="12" fillId="0" borderId="10" xfId="42" applyNumberFormat="1" applyFont="1" applyFill="1" applyBorder="1" applyAlignment="1" applyProtection="1">
      <alignment horizontal="right" vertical="center" wrapText="1"/>
    </xf>
    <xf numFmtId="3" fontId="11" fillId="0" borderId="10" xfId="36" applyNumberFormat="1" applyFont="1" applyFill="1" applyBorder="1" applyAlignment="1" applyProtection="1">
      <alignment horizontal="right" vertical="center" wrapText="1"/>
    </xf>
    <xf numFmtId="3" fontId="11" fillId="0" borderId="10" xfId="42" applyNumberFormat="1" applyFont="1" applyFill="1" applyBorder="1" applyAlignment="1" applyProtection="1">
      <alignment horizontal="right" vertical="center" wrapText="1"/>
    </xf>
    <xf numFmtId="3" fontId="4" fillId="0" borderId="10" xfId="36" applyNumberFormat="1" applyFont="1" applyFill="1" applyBorder="1" applyAlignment="1" applyProtection="1">
      <alignment horizontal="right" vertical="center" wrapText="1"/>
    </xf>
    <xf numFmtId="3" fontId="15" fillId="0" borderId="10" xfId="36" applyNumberFormat="1" applyFont="1" applyFill="1" applyBorder="1" applyAlignment="1" applyProtection="1">
      <alignment horizontal="right" vertical="center" wrapText="1"/>
    </xf>
    <xf numFmtId="3" fontId="10" fillId="0" borderId="10" xfId="36" applyNumberFormat="1" applyFont="1" applyFill="1" applyBorder="1" applyAlignment="1" applyProtection="1">
      <alignment horizontal="right" vertical="center" wrapText="1"/>
    </xf>
    <xf numFmtId="3" fontId="10" fillId="0" borderId="10" xfId="42" applyNumberFormat="1" applyFont="1" applyFill="1" applyBorder="1" applyAlignment="1" applyProtection="1">
      <alignment horizontal="right" vertical="center" wrapText="1"/>
    </xf>
    <xf numFmtId="3" fontId="4" fillId="31" borderId="10" xfId="0" applyNumberFormat="1" applyFont="1" applyFill="1" applyBorder="1" applyAlignment="1">
      <alignment horizontal="right" vertical="center" wrapText="1"/>
    </xf>
    <xf numFmtId="3" fontId="12" fillId="0" borderId="10" xfId="36" applyNumberFormat="1" applyFont="1" applyFill="1" applyBorder="1" applyAlignment="1" applyProtection="1">
      <alignment horizontal="right" vertical="center"/>
    </xf>
    <xf numFmtId="3" fontId="11" fillId="0" borderId="10" xfId="36" applyNumberFormat="1" applyFont="1" applyFill="1" applyBorder="1" applyAlignment="1" applyProtection="1">
      <alignment horizontal="right" vertical="center"/>
    </xf>
    <xf numFmtId="3" fontId="4" fillId="24" borderId="23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3" fontId="10" fillId="0" borderId="10" xfId="36" applyNumberFormat="1" applyFont="1" applyFill="1" applyBorder="1" applyAlignment="1" applyProtection="1">
      <alignment horizontal="right" vertical="center"/>
    </xf>
    <xf numFmtId="3" fontId="1" fillId="0" borderId="10" xfId="36" applyNumberFormat="1" applyFont="1" applyFill="1" applyBorder="1" applyAlignment="1" applyProtection="1">
      <alignment horizontal="right" vertical="center" wrapText="1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center" wrapText="1"/>
    </xf>
    <xf numFmtId="9" fontId="35" fillId="0" borderId="0" xfId="42" applyFont="1" applyAlignment="1">
      <alignment vertical="center"/>
    </xf>
    <xf numFmtId="165" fontId="35" fillId="0" borderId="0" xfId="36" applyNumberFormat="1" applyFont="1" applyAlignment="1">
      <alignment vertical="center"/>
    </xf>
    <xf numFmtId="0" fontId="36" fillId="0" borderId="28" xfId="0" applyFont="1" applyFill="1" applyBorder="1" applyAlignment="1">
      <alignment horizontal="center" vertical="center"/>
    </xf>
    <xf numFmtId="167" fontId="36" fillId="0" borderId="0" xfId="36" applyNumberFormat="1" applyFont="1" applyFill="1" applyBorder="1" applyAlignment="1">
      <alignment horizontal="center" vertical="center"/>
    </xf>
    <xf numFmtId="9" fontId="36" fillId="0" borderId="0" xfId="42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167" fontId="35" fillId="0" borderId="0" xfId="36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 wrapText="1"/>
    </xf>
    <xf numFmtId="167" fontId="36" fillId="32" borderId="12" xfId="36" applyNumberFormat="1" applyFont="1" applyFill="1" applyBorder="1" applyAlignment="1">
      <alignment horizontal="center" vertical="center"/>
    </xf>
    <xf numFmtId="9" fontId="36" fillId="32" borderId="12" xfId="42" applyFont="1" applyFill="1" applyBorder="1" applyAlignment="1">
      <alignment horizontal="center" vertical="center"/>
    </xf>
    <xf numFmtId="3" fontId="4" fillId="31" borderId="16" xfId="42" applyNumberFormat="1" applyFont="1" applyFill="1" applyBorder="1" applyAlignment="1" applyProtection="1">
      <alignment horizontal="right" vertical="center" wrapText="1"/>
    </xf>
    <xf numFmtId="1" fontId="4" fillId="0" borderId="29" xfId="0" applyNumberFormat="1" applyFont="1" applyFill="1" applyBorder="1" applyAlignment="1">
      <alignment horizontal="center" vertical="center" wrapText="1"/>
    </xf>
    <xf numFmtId="1" fontId="4" fillId="0" borderId="30" xfId="0" applyNumberFormat="1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/>
    </xf>
    <xf numFmtId="0" fontId="38" fillId="0" borderId="10" xfId="0" applyFont="1" applyFill="1" applyBorder="1"/>
    <xf numFmtId="0" fontId="38" fillId="0" borderId="10" xfId="0" applyFont="1" applyFill="1" applyBorder="1" applyAlignment="1">
      <alignment horizontal="right"/>
    </xf>
    <xf numFmtId="0" fontId="37" fillId="0" borderId="10" xfId="0" applyFont="1" applyFill="1" applyBorder="1"/>
    <xf numFmtId="164" fontId="6" fillId="0" borderId="10" xfId="0" applyNumberFormat="1" applyFont="1" applyBorder="1"/>
    <xf numFmtId="164" fontId="5" fillId="0" borderId="10" xfId="0" applyNumberFormat="1" applyFont="1" applyBorder="1"/>
    <xf numFmtId="3" fontId="10" fillId="0" borderId="16" xfId="42" applyNumberFormat="1" applyFont="1" applyFill="1" applyBorder="1" applyAlignment="1" applyProtection="1">
      <alignment horizontal="right" vertical="center" wrapText="1"/>
    </xf>
    <xf numFmtId="3" fontId="11" fillId="33" borderId="10" xfId="0" applyNumberFormat="1" applyFont="1" applyFill="1" applyBorder="1" applyAlignment="1">
      <alignment horizontal="right" vertical="center" wrapText="1"/>
    </xf>
    <xf numFmtId="3" fontId="4" fillId="33" borderId="10" xfId="0" applyNumberFormat="1" applyFont="1" applyFill="1" applyBorder="1" applyAlignment="1">
      <alignment horizontal="right" vertical="center" wrapText="1"/>
    </xf>
    <xf numFmtId="3" fontId="4" fillId="0" borderId="31" xfId="0" applyNumberFormat="1" applyFont="1" applyFill="1" applyBorder="1" applyAlignment="1">
      <alignment horizontal="right" vertical="center" wrapText="1"/>
    </xf>
    <xf numFmtId="3" fontId="4" fillId="0" borderId="32" xfId="0" applyNumberFormat="1" applyFont="1" applyFill="1" applyBorder="1" applyAlignment="1">
      <alignment horizontal="right" vertical="center" wrapText="1"/>
    </xf>
    <xf numFmtId="3" fontId="4" fillId="0" borderId="33" xfId="0" applyNumberFormat="1" applyFont="1" applyFill="1" applyBorder="1" applyAlignment="1">
      <alignment horizontal="right" vertical="center" wrapText="1"/>
    </xf>
    <xf numFmtId="1" fontId="6" fillId="29" borderId="10" xfId="0" applyNumberFormat="1" applyFont="1" applyFill="1" applyBorder="1"/>
    <xf numFmtId="3" fontId="6" fillId="34" borderId="10" xfId="0" applyNumberFormat="1" applyFont="1" applyFill="1" applyBorder="1" applyAlignment="1">
      <alignment horizontal="right" vertical="center" wrapText="1"/>
    </xf>
    <xf numFmtId="3" fontId="6" fillId="35" borderId="10" xfId="0" applyNumberFormat="1" applyFont="1" applyFill="1" applyBorder="1" applyAlignment="1">
      <alignment horizontal="right" vertical="center" wrapText="1"/>
    </xf>
    <xf numFmtId="3" fontId="6" fillId="36" borderId="10" xfId="0" applyNumberFormat="1" applyFont="1" applyFill="1" applyBorder="1" applyAlignment="1">
      <alignment horizontal="right" vertical="center" wrapText="1"/>
    </xf>
    <xf numFmtId="3" fontId="6" fillId="33" borderId="10" xfId="0" applyNumberFormat="1" applyFont="1" applyFill="1" applyBorder="1" applyAlignment="1">
      <alignment horizontal="right" vertical="center" wrapText="1"/>
    </xf>
    <xf numFmtId="1" fontId="6" fillId="0" borderId="10" xfId="0" applyNumberFormat="1" applyFont="1" applyBorder="1"/>
    <xf numFmtId="3" fontId="11" fillId="30" borderId="10" xfId="0" applyNumberFormat="1" applyFont="1" applyFill="1" applyBorder="1" applyAlignment="1">
      <alignment horizontal="right" vertical="center" wrapText="1"/>
    </xf>
    <xf numFmtId="3" fontId="6" fillId="0" borderId="16" xfId="0" applyNumberFormat="1" applyFont="1" applyFill="1" applyBorder="1" applyAlignment="1">
      <alignment horizontal="right" vertical="center" wrapText="1"/>
    </xf>
    <xf numFmtId="3" fontId="6" fillId="29" borderId="10" xfId="0" applyNumberFormat="1" applyFont="1" applyFill="1" applyBorder="1" applyAlignment="1">
      <alignment horizontal="right" vertical="center" wrapText="1"/>
    </xf>
    <xf numFmtId="3" fontId="10" fillId="0" borderId="10" xfId="0" applyNumberFormat="1" applyFont="1" applyFill="1" applyBorder="1" applyAlignment="1">
      <alignment horizontal="right" vertical="center" wrapText="1"/>
    </xf>
    <xf numFmtId="1" fontId="5" fillId="0" borderId="10" xfId="0" applyNumberFormat="1" applyFont="1" applyFill="1" applyBorder="1" applyAlignment="1">
      <alignment horizontal="right" vertical="center"/>
    </xf>
    <xf numFmtId="3" fontId="12" fillId="0" borderId="16" xfId="42" applyNumberFormat="1" applyFont="1" applyFill="1" applyBorder="1" applyAlignment="1" applyProtection="1">
      <alignment horizontal="right" vertical="center" wrapText="1"/>
    </xf>
    <xf numFmtId="3" fontId="12" fillId="0" borderId="10" xfId="0" applyNumberFormat="1" applyFont="1" applyFill="1" applyBorder="1" applyAlignment="1">
      <alignment horizontal="right" vertical="center" wrapText="1"/>
    </xf>
    <xf numFmtId="0" fontId="5" fillId="0" borderId="0" xfId="0" applyFont="1" applyFill="1"/>
    <xf numFmtId="1" fontId="5" fillId="0" borderId="0" xfId="0" applyNumberFormat="1" applyFont="1" applyFill="1"/>
    <xf numFmtId="3" fontId="15" fillId="0" borderId="10" xfId="0" applyNumberFormat="1" applyFont="1" applyFill="1" applyBorder="1" applyAlignment="1">
      <alignment horizontal="right" vertical="center" wrapText="1"/>
    </xf>
    <xf numFmtId="3" fontId="15" fillId="26" borderId="10" xfId="0" applyNumberFormat="1" applyFont="1" applyFill="1" applyBorder="1" applyAlignment="1">
      <alignment horizontal="right" vertical="center" wrapText="1"/>
    </xf>
    <xf numFmtId="3" fontId="15" fillId="27" borderId="10" xfId="0" applyNumberFormat="1" applyFont="1" applyFill="1" applyBorder="1" applyAlignment="1">
      <alignment horizontal="right" vertical="center" wrapText="1"/>
    </xf>
    <xf numFmtId="3" fontId="15" fillId="34" borderId="10" xfId="0" applyNumberFormat="1" applyFont="1" applyFill="1" applyBorder="1" applyAlignment="1">
      <alignment horizontal="right" vertical="center" wrapText="1"/>
    </xf>
    <xf numFmtId="3" fontId="15" fillId="30" borderId="10" xfId="0" applyNumberFormat="1" applyFont="1" applyFill="1" applyBorder="1" applyAlignment="1">
      <alignment horizontal="right" vertical="center" wrapText="1"/>
    </xf>
    <xf numFmtId="0" fontId="15" fillId="0" borderId="0" xfId="0" applyFont="1" applyFill="1"/>
    <xf numFmtId="1" fontId="15" fillId="0" borderId="0" xfId="0" applyNumberFormat="1" applyFont="1" applyFill="1"/>
    <xf numFmtId="1" fontId="15" fillId="0" borderId="0" xfId="0" applyNumberFormat="1" applyFont="1"/>
    <xf numFmtId="3" fontId="15" fillId="35" borderId="10" xfId="0" applyNumberFormat="1" applyFont="1" applyFill="1" applyBorder="1" applyAlignment="1">
      <alignment horizontal="right" vertical="center" wrapText="1"/>
    </xf>
    <xf numFmtId="3" fontId="14" fillId="0" borderId="10" xfId="0" applyNumberFormat="1" applyFont="1" applyFill="1" applyBorder="1" applyAlignment="1">
      <alignment horizontal="right" vertical="center" wrapText="1"/>
    </xf>
    <xf numFmtId="3" fontId="6" fillId="26" borderId="34" xfId="0" applyNumberFormat="1" applyFont="1" applyFill="1" applyBorder="1" applyAlignment="1">
      <alignment horizontal="right" vertical="center" wrapText="1"/>
    </xf>
    <xf numFmtId="1" fontId="5" fillId="0" borderId="0" xfId="0" applyNumberFormat="1" applyFont="1"/>
    <xf numFmtId="1" fontId="14" fillId="0" borderId="0" xfId="0" applyNumberFormat="1" applyFont="1"/>
    <xf numFmtId="1" fontId="40" fillId="0" borderId="0" xfId="0" applyNumberFormat="1" applyFont="1" applyFill="1"/>
    <xf numFmtId="1" fontId="40" fillId="0" borderId="0" xfId="0" applyNumberFormat="1" applyFont="1"/>
    <xf numFmtId="1" fontId="14" fillId="0" borderId="0" xfId="0" applyNumberFormat="1" applyFont="1" applyFill="1"/>
    <xf numFmtId="0" fontId="40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1" fontId="6" fillId="0" borderId="0" xfId="0" applyNumberFormat="1" applyFont="1" applyFill="1" applyAlignment="1">
      <alignment horizontal="center" textRotation="90"/>
    </xf>
    <xf numFmtId="1" fontId="6" fillId="28" borderId="10" xfId="0" applyNumberFormat="1" applyFont="1" applyFill="1" applyBorder="1"/>
    <xf numFmtId="1" fontId="6" fillId="29" borderId="10" xfId="0" applyNumberFormat="1" applyFont="1" applyFill="1" applyBorder="1"/>
    <xf numFmtId="1" fontId="41" fillId="37" borderId="10" xfId="0" applyNumberFormat="1" applyFont="1" applyFill="1" applyBorder="1"/>
    <xf numFmtId="0" fontId="38" fillId="0" borderId="10" xfId="38" applyFont="1" applyFill="1" applyBorder="1" applyAlignment="1">
      <alignment vertical="center" wrapText="1"/>
    </xf>
    <xf numFmtId="1" fontId="1" fillId="0" borderId="0" xfId="0" applyNumberFormat="1" applyFont="1" applyFill="1"/>
    <xf numFmtId="0" fontId="38" fillId="0" borderId="0" xfId="38" applyFont="1" applyFill="1" applyBorder="1" applyAlignment="1">
      <alignment vertical="center" wrapText="1"/>
    </xf>
    <xf numFmtId="0" fontId="1" fillId="0" borderId="0" xfId="0" applyFont="1"/>
    <xf numFmtId="1" fontId="1" fillId="0" borderId="0" xfId="0" applyNumberFormat="1" applyFont="1"/>
    <xf numFmtId="3" fontId="1" fillId="0" borderId="10" xfId="0" applyNumberFormat="1" applyFont="1" applyFill="1" applyBorder="1" applyAlignment="1">
      <alignment horizontal="right" vertical="center" wrapText="1"/>
    </xf>
    <xf numFmtId="3" fontId="1" fillId="26" borderId="10" xfId="0" applyNumberFormat="1" applyFont="1" applyFill="1" applyBorder="1" applyAlignment="1">
      <alignment horizontal="right" vertical="center" wrapText="1"/>
    </xf>
    <xf numFmtId="3" fontId="1" fillId="27" borderId="10" xfId="0" applyNumberFormat="1" applyFont="1" applyFill="1" applyBorder="1" applyAlignment="1">
      <alignment horizontal="right" vertical="center" wrapText="1"/>
    </xf>
    <xf numFmtId="3" fontId="1" fillId="34" borderId="10" xfId="0" applyNumberFormat="1" applyFont="1" applyFill="1" applyBorder="1" applyAlignment="1">
      <alignment horizontal="right" vertical="center" wrapText="1"/>
    </xf>
    <xf numFmtId="3" fontId="1" fillId="25" borderId="10" xfId="0" applyNumberFormat="1" applyFont="1" applyFill="1" applyBorder="1" applyAlignment="1">
      <alignment horizontal="right" vertical="center" wrapText="1"/>
    </xf>
    <xf numFmtId="3" fontId="1" fillId="30" borderId="10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3" fontId="15" fillId="0" borderId="16" xfId="0" applyNumberFormat="1" applyFont="1" applyFill="1" applyBorder="1" applyAlignment="1">
      <alignment horizontal="right" vertical="center" wrapText="1"/>
    </xf>
    <xf numFmtId="3" fontId="1" fillId="0" borderId="16" xfId="0" applyNumberFormat="1" applyFont="1" applyFill="1" applyBorder="1" applyAlignment="1">
      <alignment horizontal="right" vertical="center" wrapText="1"/>
    </xf>
    <xf numFmtId="3" fontId="1" fillId="35" borderId="10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5" fillId="26" borderId="10" xfId="0" applyNumberFormat="1" applyFont="1" applyFill="1" applyBorder="1" applyAlignment="1">
      <alignment horizontal="right" vertical="center" wrapText="1"/>
    </xf>
    <xf numFmtId="3" fontId="5" fillId="27" borderId="10" xfId="0" applyNumberFormat="1" applyFont="1" applyFill="1" applyBorder="1" applyAlignment="1">
      <alignment horizontal="right" vertical="center" wrapText="1"/>
    </xf>
    <xf numFmtId="3" fontId="5" fillId="34" borderId="10" xfId="0" applyNumberFormat="1" applyFont="1" applyFill="1" applyBorder="1" applyAlignment="1">
      <alignment horizontal="right" vertical="center" wrapText="1"/>
    </xf>
    <xf numFmtId="3" fontId="5" fillId="35" borderId="10" xfId="0" applyNumberFormat="1" applyFont="1" applyFill="1" applyBorder="1" applyAlignment="1">
      <alignment horizontal="right" vertical="center" wrapText="1"/>
    </xf>
    <xf numFmtId="1" fontId="1" fillId="0" borderId="10" xfId="0" applyNumberFormat="1" applyFont="1" applyFill="1" applyBorder="1" applyAlignment="1">
      <alignment horizontal="right" vertical="center"/>
    </xf>
    <xf numFmtId="1" fontId="15" fillId="0" borderId="20" xfId="0" applyNumberFormat="1" applyFont="1" applyFill="1" applyBorder="1" applyAlignment="1">
      <alignment horizontal="right" vertical="center"/>
    </xf>
    <xf numFmtId="1" fontId="14" fillId="0" borderId="20" xfId="0" applyNumberFormat="1" applyFont="1" applyFill="1" applyBorder="1" applyAlignment="1">
      <alignment horizontal="right" vertical="center"/>
    </xf>
    <xf numFmtId="1" fontId="9" fillId="0" borderId="20" xfId="0" applyNumberFormat="1" applyFont="1" applyFill="1" applyBorder="1" applyAlignment="1">
      <alignment horizontal="right" vertical="center" wrapText="1"/>
    </xf>
    <xf numFmtId="3" fontId="15" fillId="26" borderId="20" xfId="0" applyNumberFormat="1" applyFont="1" applyFill="1" applyBorder="1" applyAlignment="1">
      <alignment horizontal="right" vertical="center" wrapText="1"/>
    </xf>
    <xf numFmtId="3" fontId="15" fillId="27" borderId="20" xfId="0" applyNumberFormat="1" applyFont="1" applyFill="1" applyBorder="1" applyAlignment="1">
      <alignment horizontal="right" vertical="center" wrapText="1"/>
    </xf>
    <xf numFmtId="3" fontId="15" fillId="36" borderId="20" xfId="0" applyNumberFormat="1" applyFont="1" applyFill="1" applyBorder="1" applyAlignment="1">
      <alignment horizontal="right" vertical="center" wrapText="1"/>
    </xf>
    <xf numFmtId="1" fontId="4" fillId="24" borderId="35" xfId="0" applyNumberFormat="1" applyFont="1" applyFill="1" applyBorder="1" applyAlignment="1">
      <alignment horizontal="center" vertical="center"/>
    </xf>
    <xf numFmtId="1" fontId="11" fillId="31" borderId="36" xfId="0" applyNumberFormat="1" applyFont="1" applyFill="1" applyBorder="1" applyAlignment="1">
      <alignment horizontal="center" vertical="center" wrapText="1"/>
    </xf>
    <xf numFmtId="1" fontId="4" fillId="0" borderId="36" xfId="0" applyNumberFormat="1" applyFont="1" applyFill="1" applyBorder="1" applyAlignment="1">
      <alignment horizontal="center" vertical="center" wrapText="1"/>
    </xf>
    <xf numFmtId="1" fontId="9" fillId="0" borderId="36" xfId="0" applyNumberFormat="1" applyFont="1" applyFill="1" applyBorder="1" applyAlignment="1">
      <alignment horizontal="center" vertic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1" fontId="12" fillId="0" borderId="36" xfId="0" applyNumberFormat="1" applyFont="1" applyFill="1" applyBorder="1" applyAlignment="1">
      <alignment horizontal="center" vertical="center" wrapText="1"/>
    </xf>
    <xf numFmtId="1" fontId="4" fillId="31" borderId="36" xfId="0" applyNumberFormat="1" applyFont="1" applyFill="1" applyBorder="1" applyAlignment="1">
      <alignment horizontal="center" vertical="center" wrapText="1"/>
    </xf>
    <xf numFmtId="1" fontId="5" fillId="24" borderId="37" xfId="0" applyNumberFormat="1" applyFont="1" applyFill="1" applyBorder="1" applyAlignment="1">
      <alignment vertical="center" wrapText="1"/>
    </xf>
    <xf numFmtId="1" fontId="11" fillId="31" borderId="14" xfId="0" applyNumberFormat="1" applyFont="1" applyFill="1" applyBorder="1" applyAlignment="1">
      <alignment horizontal="left" vertical="center" wrapText="1"/>
    </xf>
    <xf numFmtId="1" fontId="4" fillId="0" borderId="14" xfId="0" applyNumberFormat="1" applyFont="1" applyFill="1" applyBorder="1" applyAlignment="1">
      <alignment vertical="center" wrapText="1"/>
    </xf>
    <xf numFmtId="1" fontId="12" fillId="0" borderId="14" xfId="0" applyNumberFormat="1" applyFont="1" applyFill="1" applyBorder="1" applyAlignment="1">
      <alignment vertical="center" wrapText="1"/>
    </xf>
    <xf numFmtId="1" fontId="11" fillId="0" borderId="14" xfId="0" applyNumberFormat="1" applyFont="1" applyFill="1" applyBorder="1" applyAlignment="1">
      <alignment vertical="center" wrapText="1"/>
    </xf>
    <xf numFmtId="1" fontId="10" fillId="0" borderId="14" xfId="0" applyNumberFormat="1" applyFont="1" applyFill="1" applyBorder="1" applyAlignment="1">
      <alignment vertical="center" wrapText="1"/>
    </xf>
    <xf numFmtId="0" fontId="15" fillId="0" borderId="14" xfId="0" applyFont="1" applyFill="1" applyBorder="1" applyAlignment="1">
      <alignment wrapText="1"/>
    </xf>
    <xf numFmtId="0" fontId="15" fillId="0" borderId="14" xfId="0" applyFont="1" applyFill="1" applyBorder="1" applyAlignment="1">
      <alignment vertical="center" wrapText="1"/>
    </xf>
    <xf numFmtId="1" fontId="4" fillId="31" borderId="14" xfId="0" applyNumberFormat="1" applyFont="1" applyFill="1" applyBorder="1" applyAlignment="1">
      <alignment horizontal="left" vertical="center" wrapText="1"/>
    </xf>
    <xf numFmtId="1" fontId="4" fillId="24" borderId="1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1" fontId="10" fillId="31" borderId="36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right" vertical="center" wrapText="1"/>
    </xf>
    <xf numFmtId="3" fontId="9" fillId="29" borderId="10" xfId="0" applyNumberFormat="1" applyFont="1" applyFill="1" applyBorder="1" applyAlignment="1">
      <alignment horizontal="right" vertical="center" wrapText="1"/>
    </xf>
    <xf numFmtId="0" fontId="14" fillId="0" borderId="0" xfId="0" applyFont="1" applyFill="1"/>
    <xf numFmtId="1" fontId="1" fillId="29" borderId="10" xfId="0" applyNumberFormat="1" applyFont="1" applyFill="1" applyBorder="1"/>
    <xf numFmtId="3" fontId="10" fillId="33" borderId="10" xfId="0" applyNumberFormat="1" applyFont="1" applyFill="1" applyBorder="1" applyAlignment="1">
      <alignment horizontal="right" vertical="center" wrapText="1"/>
    </xf>
    <xf numFmtId="3" fontId="10" fillId="30" borderId="10" xfId="0" applyNumberFormat="1" applyFont="1" applyFill="1" applyBorder="1" applyAlignment="1">
      <alignment horizontal="right" vertical="center" wrapText="1"/>
    </xf>
    <xf numFmtId="9" fontId="4" fillId="0" borderId="10" xfId="0" applyNumberFormat="1" applyFont="1" applyFill="1" applyBorder="1" applyAlignment="1">
      <alignment horizontal="right"/>
    </xf>
    <xf numFmtId="0" fontId="4" fillId="0" borderId="10" xfId="0" applyFont="1" applyFill="1" applyBorder="1" applyAlignment="1">
      <alignment horizontal="right"/>
    </xf>
    <xf numFmtId="1" fontId="6" fillId="0" borderId="10" xfId="0" applyNumberFormat="1" applyFont="1" applyFill="1" applyBorder="1"/>
    <xf numFmtId="3" fontId="9" fillId="35" borderId="10" xfId="0" applyNumberFormat="1" applyFont="1" applyFill="1" applyBorder="1" applyAlignment="1">
      <alignment horizontal="right" vertical="center" wrapText="1"/>
    </xf>
    <xf numFmtId="3" fontId="10" fillId="0" borderId="49" xfId="42" applyNumberFormat="1" applyFont="1" applyFill="1" applyBorder="1" applyAlignment="1" applyProtection="1">
      <alignment horizontal="right" vertical="center" wrapText="1"/>
    </xf>
    <xf numFmtId="3" fontId="4" fillId="0" borderId="14" xfId="0" applyNumberFormat="1" applyFont="1" applyFill="1" applyBorder="1" applyAlignment="1">
      <alignment horizontal="right" vertical="center" wrapText="1"/>
    </xf>
    <xf numFmtId="3" fontId="4" fillId="0" borderId="22" xfId="0" applyNumberFormat="1" applyFont="1" applyFill="1" applyBorder="1" applyAlignment="1">
      <alignment horizontal="right" vertical="center" wrapText="1"/>
    </xf>
    <xf numFmtId="3" fontId="9" fillId="0" borderId="14" xfId="0" applyNumberFormat="1" applyFont="1" applyFill="1" applyBorder="1" applyAlignment="1">
      <alignment horizontal="right" vertical="center" wrapText="1"/>
    </xf>
    <xf numFmtId="3" fontId="9" fillId="0" borderId="22" xfId="0" applyNumberFormat="1" applyFont="1" applyFill="1" applyBorder="1" applyAlignment="1">
      <alignment horizontal="right" vertical="center" wrapText="1"/>
    </xf>
    <xf numFmtId="3" fontId="4" fillId="28" borderId="14" xfId="0" applyNumberFormat="1" applyFont="1" applyFill="1" applyBorder="1" applyAlignment="1">
      <alignment horizontal="right" vertical="center" wrapText="1"/>
    </xf>
    <xf numFmtId="3" fontId="11" fillId="33" borderId="22" xfId="0" applyNumberFormat="1" applyFont="1" applyFill="1" applyBorder="1" applyAlignment="1">
      <alignment horizontal="right" vertical="center" wrapText="1"/>
    </xf>
    <xf numFmtId="3" fontId="4" fillId="33" borderId="22" xfId="0" applyNumberFormat="1" applyFont="1" applyFill="1" applyBorder="1" applyAlignment="1">
      <alignment horizontal="right" vertical="center" wrapText="1"/>
    </xf>
    <xf numFmtId="3" fontId="10" fillId="33" borderId="22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 applyAlignment="1">
      <alignment horizontal="right" vertical="center" wrapText="1"/>
    </xf>
    <xf numFmtId="3" fontId="15" fillId="0" borderId="22" xfId="0" applyNumberFormat="1" applyFont="1" applyFill="1" applyBorder="1" applyAlignment="1">
      <alignment horizontal="right" vertical="center" wrapText="1"/>
    </xf>
    <xf numFmtId="3" fontId="1" fillId="26" borderId="14" xfId="0" applyNumberFormat="1" applyFont="1" applyFill="1" applyBorder="1" applyAlignment="1">
      <alignment horizontal="right" vertical="center" wrapText="1"/>
    </xf>
    <xf numFmtId="3" fontId="1" fillId="34" borderId="22" xfId="0" applyNumberFormat="1" applyFont="1" applyFill="1" applyBorder="1" applyAlignment="1">
      <alignment horizontal="right" vertical="center" wrapText="1"/>
    </xf>
    <xf numFmtId="3" fontId="1" fillId="0" borderId="14" xfId="0" applyNumberFormat="1" applyFont="1" applyFill="1" applyBorder="1" applyAlignment="1">
      <alignment horizontal="right" vertical="center" wrapText="1"/>
    </xf>
    <xf numFmtId="3" fontId="1" fillId="0" borderId="22" xfId="0" applyNumberFormat="1" applyFont="1" applyFill="1" applyBorder="1" applyAlignment="1">
      <alignment horizontal="right" vertical="center" wrapText="1"/>
    </xf>
    <xf numFmtId="3" fontId="14" fillId="0" borderId="14" xfId="0" applyNumberFormat="1" applyFont="1" applyFill="1" applyBorder="1" applyAlignment="1">
      <alignment horizontal="right" vertical="center" wrapText="1"/>
    </xf>
    <xf numFmtId="3" fontId="14" fillId="0" borderId="22" xfId="0" applyNumberFormat="1" applyFont="1" applyFill="1" applyBorder="1" applyAlignment="1">
      <alignment horizontal="righ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15" fillId="26" borderId="14" xfId="0" applyNumberFormat="1" applyFont="1" applyFill="1" applyBorder="1" applyAlignment="1">
      <alignment horizontal="right" vertical="center" wrapText="1"/>
    </xf>
    <xf numFmtId="3" fontId="15" fillId="34" borderId="22" xfId="0" applyNumberFormat="1" applyFont="1" applyFill="1" applyBorder="1" applyAlignment="1">
      <alignment horizontal="right" vertical="center" wrapText="1"/>
    </xf>
    <xf numFmtId="3" fontId="15" fillId="26" borderId="19" xfId="0" applyNumberFormat="1" applyFont="1" applyFill="1" applyBorder="1" applyAlignment="1">
      <alignment horizontal="right" vertical="center" wrapText="1"/>
    </xf>
    <xf numFmtId="3" fontId="15" fillId="36" borderId="21" xfId="0" applyNumberFormat="1" applyFont="1" applyFill="1" applyBorder="1" applyAlignment="1">
      <alignment horizontal="right" vertical="center" wrapText="1"/>
    </xf>
    <xf numFmtId="3" fontId="6" fillId="29" borderId="14" xfId="0" applyNumberFormat="1" applyFont="1" applyFill="1" applyBorder="1" applyAlignment="1">
      <alignment horizontal="right" vertical="center" wrapText="1"/>
    </xf>
    <xf numFmtId="3" fontId="6" fillId="36" borderId="22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Fill="1" applyBorder="1" applyAlignment="1">
      <alignment horizontal="right" vertical="center" wrapText="1"/>
    </xf>
    <xf numFmtId="3" fontId="6" fillId="26" borderId="22" xfId="0" applyNumberFormat="1" applyFont="1" applyFill="1" applyBorder="1" applyAlignment="1">
      <alignment horizontal="right" vertical="center" wrapText="1"/>
    </xf>
    <xf numFmtId="3" fontId="6" fillId="26" borderId="14" xfId="0" applyNumberFormat="1" applyFont="1" applyFill="1" applyBorder="1" applyAlignment="1">
      <alignment horizontal="right" vertical="center" wrapText="1"/>
    </xf>
    <xf numFmtId="3" fontId="6" fillId="0" borderId="22" xfId="0" applyNumberFormat="1" applyFont="1" applyFill="1" applyBorder="1" applyAlignment="1">
      <alignment horizontal="right" vertical="center" wrapText="1"/>
    </xf>
    <xf numFmtId="3" fontId="6" fillId="27" borderId="22" xfId="0" applyNumberFormat="1" applyFont="1" applyFill="1" applyBorder="1" applyAlignment="1">
      <alignment horizontal="right" vertical="center" wrapText="1"/>
    </xf>
    <xf numFmtId="3" fontId="6" fillId="34" borderId="22" xfId="0" applyNumberFormat="1" applyFont="1" applyFill="1" applyBorder="1" applyAlignment="1">
      <alignment horizontal="right" vertical="center" wrapText="1"/>
    </xf>
    <xf numFmtId="3" fontId="9" fillId="35" borderId="22" xfId="0" applyNumberFormat="1" applyFont="1" applyFill="1" applyBorder="1" applyAlignment="1">
      <alignment horizontal="right" vertical="center" wrapText="1"/>
    </xf>
    <xf numFmtId="3" fontId="4" fillId="24" borderId="25" xfId="0" applyNumberFormat="1" applyFont="1" applyFill="1" applyBorder="1" applyAlignment="1">
      <alignment horizontal="right" vertical="center"/>
    </xf>
    <xf numFmtId="3" fontId="4" fillId="24" borderId="24" xfId="0" applyNumberFormat="1" applyFont="1" applyFill="1" applyBorder="1" applyAlignment="1">
      <alignment horizontal="right" vertical="center"/>
    </xf>
    <xf numFmtId="3" fontId="11" fillId="33" borderId="14" xfId="0" applyNumberFormat="1" applyFont="1" applyFill="1" applyBorder="1" applyAlignment="1">
      <alignment horizontal="right" vertical="center" wrapText="1"/>
    </xf>
    <xf numFmtId="3" fontId="4" fillId="33" borderId="14" xfId="0" applyNumberFormat="1" applyFont="1" applyFill="1" applyBorder="1" applyAlignment="1">
      <alignment horizontal="right" vertical="center" wrapText="1"/>
    </xf>
    <xf numFmtId="1" fontId="6" fillId="0" borderId="0" xfId="0" applyNumberFormat="1" applyFont="1" applyBorder="1"/>
    <xf numFmtId="3" fontId="4" fillId="28" borderId="22" xfId="0" applyNumberFormat="1" applyFont="1" applyFill="1" applyBorder="1" applyAlignment="1">
      <alignment horizontal="right" vertical="center" wrapText="1"/>
    </xf>
    <xf numFmtId="3" fontId="10" fillId="33" borderId="14" xfId="0" applyNumberFormat="1" applyFont="1" applyFill="1" applyBorder="1" applyAlignment="1">
      <alignment horizontal="right" vertical="center" wrapText="1"/>
    </xf>
    <xf numFmtId="3" fontId="1" fillId="34" borderId="14" xfId="0" applyNumberFormat="1" applyFont="1" applyFill="1" applyBorder="1" applyAlignment="1">
      <alignment horizontal="right" vertical="center" wrapText="1"/>
    </xf>
    <xf numFmtId="3" fontId="15" fillId="25" borderId="14" xfId="0" applyNumberFormat="1" applyFont="1" applyFill="1" applyBorder="1" applyAlignment="1">
      <alignment horizontal="right" vertical="center" wrapText="1"/>
    </xf>
    <xf numFmtId="3" fontId="1" fillId="25" borderId="14" xfId="0" applyNumberFormat="1" applyFont="1" applyFill="1" applyBorder="1" applyAlignment="1">
      <alignment horizontal="right" vertical="center" wrapText="1"/>
    </xf>
    <xf numFmtId="3" fontId="5" fillId="26" borderId="22" xfId="0" applyNumberFormat="1" applyFont="1" applyFill="1" applyBorder="1" applyAlignment="1">
      <alignment horizontal="right" vertical="center" wrapText="1"/>
    </xf>
    <xf numFmtId="3" fontId="15" fillId="34" borderId="14" xfId="0" applyNumberFormat="1" applyFont="1" applyFill="1" applyBorder="1" applyAlignment="1">
      <alignment horizontal="right" vertical="center" wrapText="1"/>
    </xf>
    <xf numFmtId="3" fontId="15" fillId="36" borderId="19" xfId="0" applyNumberFormat="1" applyFont="1" applyFill="1" applyBorder="1" applyAlignment="1">
      <alignment horizontal="right" vertical="center" wrapText="1"/>
    </xf>
    <xf numFmtId="3" fontId="6" fillId="33" borderId="14" xfId="0" applyNumberFormat="1" applyFont="1" applyFill="1" applyBorder="1" applyAlignment="1">
      <alignment horizontal="right" vertical="center" wrapText="1"/>
    </xf>
    <xf numFmtId="1" fontId="6" fillId="29" borderId="14" xfId="0" applyNumberFormat="1" applyFont="1" applyFill="1" applyBorder="1"/>
    <xf numFmtId="1" fontId="6" fillId="33" borderId="0" xfId="0" applyNumberFormat="1" applyFont="1" applyFill="1" applyBorder="1"/>
    <xf numFmtId="3" fontId="6" fillId="33" borderId="22" xfId="0" applyNumberFormat="1" applyFont="1" applyFill="1" applyBorder="1" applyAlignment="1">
      <alignment horizontal="right" vertical="center" wrapText="1"/>
    </xf>
    <xf numFmtId="3" fontId="6" fillId="27" borderId="14" xfId="0" applyNumberFormat="1" applyFont="1" applyFill="1" applyBorder="1" applyAlignment="1">
      <alignment horizontal="right" vertical="center" wrapText="1"/>
    </xf>
    <xf numFmtId="3" fontId="6" fillId="35" borderId="22" xfId="0" applyNumberFormat="1" applyFont="1" applyFill="1" applyBorder="1" applyAlignment="1">
      <alignment horizontal="right" vertical="center" wrapText="1"/>
    </xf>
    <xf numFmtId="3" fontId="6" fillId="34" borderId="14" xfId="0" applyNumberFormat="1" applyFont="1" applyFill="1" applyBorder="1" applyAlignment="1">
      <alignment horizontal="right" vertical="center" wrapText="1"/>
    </xf>
    <xf numFmtId="3" fontId="9" fillId="35" borderId="14" xfId="0" applyNumberFormat="1" applyFont="1" applyFill="1" applyBorder="1" applyAlignment="1">
      <alignment horizontal="right" vertical="center" wrapText="1"/>
    </xf>
    <xf numFmtId="3" fontId="5" fillId="26" borderId="14" xfId="0" applyNumberFormat="1" applyFont="1" applyFill="1" applyBorder="1" applyAlignment="1">
      <alignment horizontal="right" vertical="center" wrapText="1"/>
    </xf>
    <xf numFmtId="3" fontId="5" fillId="34" borderId="22" xfId="0" applyNumberFormat="1" applyFont="1" applyFill="1" applyBorder="1" applyAlignment="1">
      <alignment horizontal="right" vertical="center" wrapText="1"/>
    </xf>
    <xf numFmtId="1" fontId="6" fillId="33" borderId="50" xfId="0" applyNumberFormat="1" applyFont="1" applyFill="1" applyBorder="1"/>
    <xf numFmtId="3" fontId="4" fillId="25" borderId="14" xfId="0" applyNumberFormat="1" applyFont="1" applyFill="1" applyBorder="1" applyAlignment="1">
      <alignment horizontal="right" vertical="center" wrapText="1"/>
    </xf>
    <xf numFmtId="3" fontId="4" fillId="25" borderId="22" xfId="0" applyNumberFormat="1" applyFont="1" applyFill="1" applyBorder="1" applyAlignment="1">
      <alignment horizontal="right" vertical="center" wrapText="1"/>
    </xf>
    <xf numFmtId="3" fontId="4" fillId="30" borderId="22" xfId="0" applyNumberFormat="1" applyFont="1" applyFill="1" applyBorder="1" applyAlignment="1">
      <alignment horizontal="right" vertical="center" wrapText="1"/>
    </xf>
    <xf numFmtId="3" fontId="1" fillId="30" borderId="22" xfId="0" applyNumberFormat="1" applyFont="1" applyFill="1" applyBorder="1" applyAlignment="1">
      <alignment horizontal="right" vertical="center" wrapText="1"/>
    </xf>
    <xf numFmtId="3" fontId="15" fillId="30" borderId="22" xfId="0" applyNumberFormat="1" applyFont="1" applyFill="1" applyBorder="1" applyAlignment="1">
      <alignment horizontal="right" vertical="center" wrapText="1"/>
    </xf>
    <xf numFmtId="3" fontId="5" fillId="34" borderId="14" xfId="0" applyNumberFormat="1" applyFont="1" applyFill="1" applyBorder="1" applyAlignment="1">
      <alignment horizontal="right" vertical="center" wrapText="1"/>
    </xf>
    <xf numFmtId="3" fontId="5" fillId="35" borderId="22" xfId="0" applyNumberFormat="1" applyFont="1" applyFill="1" applyBorder="1" applyAlignment="1">
      <alignment horizontal="right" vertical="center" wrapText="1"/>
    </xf>
    <xf numFmtId="3" fontId="6" fillId="35" borderId="14" xfId="0" applyNumberFormat="1" applyFont="1" applyFill="1" applyBorder="1" applyAlignment="1">
      <alignment horizontal="right" vertical="center" wrapText="1"/>
    </xf>
    <xf numFmtId="3" fontId="1" fillId="35" borderId="14" xfId="0" applyNumberFormat="1" applyFont="1" applyFill="1" applyBorder="1" applyAlignment="1">
      <alignment horizontal="right" vertical="center" wrapText="1"/>
    </xf>
    <xf numFmtId="3" fontId="5" fillId="35" borderId="14" xfId="0" applyNumberFormat="1" applyFont="1" applyFill="1" applyBorder="1" applyAlignment="1">
      <alignment horizontal="right" vertical="center" wrapText="1"/>
    </xf>
    <xf numFmtId="1" fontId="6" fillId="0" borderId="0" xfId="0" applyNumberFormat="1" applyFont="1" applyFill="1" applyAlignment="1">
      <alignment horizontal="center" textRotation="90"/>
    </xf>
    <xf numFmtId="167" fontId="36" fillId="32" borderId="51" xfId="36" applyNumberFormat="1" applyFont="1" applyFill="1" applyBorder="1" applyAlignment="1">
      <alignment horizontal="center" vertical="center"/>
    </xf>
    <xf numFmtId="9" fontId="36" fillId="32" borderId="51" xfId="42" applyFont="1" applyFill="1" applyBorder="1" applyAlignment="1">
      <alignment horizontal="center" vertical="center"/>
    </xf>
    <xf numFmtId="167" fontId="36" fillId="32" borderId="52" xfId="36" applyNumberFormat="1" applyFont="1" applyFill="1" applyBorder="1" applyAlignment="1">
      <alignment horizontal="center" vertical="center"/>
    </xf>
    <xf numFmtId="167" fontId="36" fillId="32" borderId="53" xfId="36" applyNumberFormat="1" applyFont="1" applyFill="1" applyBorder="1" applyAlignment="1">
      <alignment horizontal="center" vertical="center"/>
    </xf>
    <xf numFmtId="9" fontId="36" fillId="32" borderId="54" xfId="42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4" fillId="32" borderId="55" xfId="0" applyFont="1" applyFill="1" applyBorder="1" applyAlignment="1">
      <alignment horizontal="center" vertical="center" wrapText="1"/>
    </xf>
    <xf numFmtId="9" fontId="4" fillId="39" borderId="55" xfId="42" applyFont="1" applyFill="1" applyBorder="1" applyAlignment="1">
      <alignment horizontal="left" vertical="center"/>
    </xf>
    <xf numFmtId="9" fontId="4" fillId="39" borderId="55" xfId="42" applyFont="1" applyFill="1" applyBorder="1" applyAlignment="1">
      <alignment horizontal="center" vertical="center"/>
    </xf>
    <xf numFmtId="3" fontId="9" fillId="0" borderId="31" xfId="0" applyNumberFormat="1" applyFont="1" applyFill="1" applyBorder="1" applyAlignment="1">
      <alignment horizontal="right" vertical="center" wrapText="1"/>
    </xf>
    <xf numFmtId="3" fontId="9" fillId="0" borderId="32" xfId="0" applyNumberFormat="1" applyFont="1" applyFill="1" applyBorder="1" applyAlignment="1">
      <alignment horizontal="right" vertical="center" wrapText="1"/>
    </xf>
    <xf numFmtId="3" fontId="9" fillId="0" borderId="33" xfId="0" applyNumberFormat="1" applyFont="1" applyFill="1" applyBorder="1" applyAlignment="1">
      <alignment horizontal="right" vertical="center" wrapText="1"/>
    </xf>
    <xf numFmtId="9" fontId="39" fillId="0" borderId="0" xfId="42"/>
    <xf numFmtId="10" fontId="39" fillId="0" borderId="0" xfId="42" applyNumberFormat="1"/>
    <xf numFmtId="0" fontId="43" fillId="0" borderId="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20" fillId="38" borderId="44" xfId="47" applyFont="1" applyFill="1" applyBorder="1" applyAlignment="1">
      <alignment horizontal="center" vertical="center"/>
    </xf>
    <xf numFmtId="0" fontId="20" fillId="38" borderId="46" xfId="47" applyFont="1" applyFill="1" applyBorder="1" applyAlignment="1">
      <alignment horizontal="center" vertical="center"/>
    </xf>
    <xf numFmtId="0" fontId="20" fillId="38" borderId="47" xfId="47" applyFont="1" applyFill="1" applyBorder="1" applyAlignment="1">
      <alignment horizontal="center" vertical="center"/>
    </xf>
    <xf numFmtId="0" fontId="20" fillId="38" borderId="50" xfId="47" applyFont="1" applyFill="1" applyBorder="1" applyAlignment="1">
      <alignment horizontal="center" vertical="center"/>
    </xf>
    <xf numFmtId="0" fontId="20" fillId="38" borderId="0" xfId="47" applyFont="1" applyFill="1" applyBorder="1" applyAlignment="1">
      <alignment horizontal="center" vertical="center"/>
    </xf>
    <xf numFmtId="0" fontId="20" fillId="38" borderId="39" xfId="47" applyFont="1" applyFill="1" applyBorder="1" applyAlignment="1">
      <alignment horizontal="center" vertical="center"/>
    </xf>
    <xf numFmtId="0" fontId="17" fillId="38" borderId="11" xfId="47" applyFont="1" applyFill="1" applyBorder="1" applyAlignment="1">
      <alignment horizontal="center" vertical="center"/>
    </xf>
    <xf numFmtId="0" fontId="17" fillId="38" borderId="12" xfId="47" applyFont="1" applyFill="1" applyBorder="1" applyAlignment="1">
      <alignment horizontal="center" vertical="center"/>
    </xf>
    <xf numFmtId="0" fontId="17" fillId="38" borderId="26" xfId="47" applyFont="1" applyFill="1" applyBorder="1" applyAlignment="1">
      <alignment horizontal="center" vertical="center"/>
    </xf>
    <xf numFmtId="0" fontId="36" fillId="32" borderId="51" xfId="0" applyFont="1" applyFill="1" applyBorder="1" applyAlignment="1">
      <alignment horizontal="left" vertical="center" wrapText="1"/>
    </xf>
    <xf numFmtId="0" fontId="36" fillId="0" borderId="38" xfId="0" applyFont="1" applyFill="1" applyBorder="1" applyAlignment="1">
      <alignment horizontal="center" vertical="center"/>
    </xf>
    <xf numFmtId="0" fontId="36" fillId="0" borderId="28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center" wrapText="1"/>
    </xf>
    <xf numFmtId="0" fontId="36" fillId="32" borderId="12" xfId="0" applyFont="1" applyFill="1" applyBorder="1" applyAlignment="1">
      <alignment horizontal="left" vertical="center"/>
    </xf>
    <xf numFmtId="0" fontId="36" fillId="32" borderId="52" xfId="0" applyFont="1" applyFill="1" applyBorder="1" applyAlignment="1">
      <alignment horizontal="left" vertical="center"/>
    </xf>
    <xf numFmtId="0" fontId="36" fillId="32" borderId="53" xfId="0" applyFont="1" applyFill="1" applyBorder="1" applyAlignment="1">
      <alignment horizontal="left" vertical="center"/>
    </xf>
    <xf numFmtId="0" fontId="36" fillId="32" borderId="54" xfId="0" applyFont="1" applyFill="1" applyBorder="1" applyAlignment="1">
      <alignment horizontal="left" vertical="center"/>
    </xf>
    <xf numFmtId="1" fontId="4" fillId="0" borderId="27" xfId="0" applyNumberFormat="1" applyFont="1" applyFill="1" applyBorder="1" applyAlignment="1">
      <alignment horizontal="center" vertical="center"/>
    </xf>
    <xf numFmtId="1" fontId="4" fillId="0" borderId="44" xfId="0" applyNumberFormat="1" applyFont="1" applyFill="1" applyBorder="1" applyAlignment="1">
      <alignment horizontal="center" vertical="center" wrapText="1"/>
    </xf>
    <xf numFmtId="1" fontId="4" fillId="0" borderId="45" xfId="0" applyNumberFormat="1" applyFont="1" applyFill="1" applyBorder="1" applyAlignment="1">
      <alignment horizontal="center" vertical="center" wrapText="1"/>
    </xf>
    <xf numFmtId="1" fontId="4" fillId="0" borderId="41" xfId="0" applyNumberFormat="1" applyFont="1" applyFill="1" applyBorder="1" applyAlignment="1">
      <alignment horizontal="center" vertical="center" wrapText="1"/>
    </xf>
    <xf numFmtId="1" fontId="4" fillId="0" borderId="37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  <xf numFmtId="1" fontId="4" fillId="0" borderId="40" xfId="0" applyNumberFormat="1" applyFont="1" applyFill="1" applyBorder="1" applyAlignment="1">
      <alignment horizontal="center" vertical="center" wrapText="1"/>
    </xf>
    <xf numFmtId="1" fontId="4" fillId="0" borderId="48" xfId="0" applyNumberFormat="1" applyFont="1" applyFill="1" applyBorder="1" applyAlignment="1">
      <alignment horizontal="center" vertical="center" wrapText="1"/>
    </xf>
    <xf numFmtId="1" fontId="4" fillId="0" borderId="4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center" textRotation="90"/>
    </xf>
    <xf numFmtId="1" fontId="6" fillId="0" borderId="39" xfId="0" applyNumberFormat="1" applyFont="1" applyFill="1" applyBorder="1" applyAlignment="1">
      <alignment horizontal="center" textRotation="90"/>
    </xf>
    <xf numFmtId="1" fontId="1" fillId="0" borderId="0" xfId="0" applyNumberFormat="1" applyFont="1" applyFill="1" applyAlignment="1">
      <alignment horizontal="center" textRotation="90"/>
    </xf>
    <xf numFmtId="1" fontId="15" fillId="0" borderId="0" xfId="0" applyNumberFormat="1" applyFont="1" applyFill="1" applyAlignment="1">
      <alignment horizontal="center" textRotation="90"/>
    </xf>
  </cellXfs>
  <cellStyles count="48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" xfId="36" builtinId="3"/>
    <cellStyle name="Explanatory Text" xfId="43" builtinId="53" customBuiltin="1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7"/>
    <cellStyle name="Normal" xfId="0" builtinId="0"/>
    <cellStyle name="Normal 2" xfId="38"/>
    <cellStyle name="Normal 3" xfId="39"/>
    <cellStyle name="Normal_POA 2010 29-01-10 modificacion presupuestaria" xfId="47"/>
    <cellStyle name="Note 2" xfId="40"/>
    <cellStyle name="Output 2" xfId="41"/>
    <cellStyle name="Percent" xfId="42" builtinId="5"/>
    <cellStyle name="Title 2" xfId="44"/>
    <cellStyle name="Total 2" xfId="45"/>
    <cellStyle name="Warning Text 2" xfId="4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5B9BD5"/>
      <rgbColor rgb="008FAADC"/>
      <rgbColor rgb="00993366"/>
      <rgbColor rgb="00F2F2F2"/>
      <rgbColor rgb="00DAE3F3"/>
      <rgbColor rgb="00660066"/>
      <rgbColor rgb="00FF8080"/>
      <rgbColor rgb="000066CC"/>
      <rgbColor rgb="00BDD7EE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D6DCE5"/>
      <rgbColor rgb="00FFFF99"/>
      <rgbColor rgb="0099CCFF"/>
      <rgbColor rgb="00FF99CC"/>
      <rgbColor rgb="00A6A6A6"/>
      <rgbColor rgb="00FBE5D6"/>
      <rgbColor rgb="003366FF"/>
      <rgbColor rgb="0033CCCC"/>
      <rgbColor rgb="0099CC00"/>
      <rgbColor rgb="00FFCC00"/>
      <rgbColor rgb="00FF9900"/>
      <rgbColor rgb="00ED7D31"/>
      <rgbColor rgb="005F5F60"/>
      <rgbColor rgb="008497B0"/>
      <rgbColor rgb="00003366"/>
      <rgbColor rgb="00339966"/>
      <rgbColor rgb="00003300"/>
      <rgbColor rgb="00333300"/>
      <rgbColor rgb="00993300"/>
      <rgbColor rgb="00993366"/>
      <rgbColor rgb="00333399"/>
      <rgbColor rgb="00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L25" sqref="L25"/>
    </sheetView>
  </sheetViews>
  <sheetFormatPr defaultColWidth="11.42578125" defaultRowHeight="15" x14ac:dyDescent="0.25"/>
  <sheetData>
    <row r="1" spans="1:9" x14ac:dyDescent="0.25">
      <c r="A1" s="265" t="s">
        <v>417</v>
      </c>
      <c r="B1" s="265"/>
      <c r="C1" s="265"/>
      <c r="D1" s="265"/>
      <c r="E1" s="265"/>
      <c r="F1" s="265"/>
      <c r="G1" s="265"/>
      <c r="H1" s="265"/>
      <c r="I1" s="265"/>
    </row>
    <row r="2" spans="1:9" x14ac:dyDescent="0.25">
      <c r="A2" s="265"/>
      <c r="B2" s="265"/>
      <c r="C2" s="265"/>
      <c r="D2" s="265"/>
      <c r="E2" s="265"/>
      <c r="F2" s="265"/>
      <c r="G2" s="265"/>
      <c r="H2" s="265"/>
      <c r="I2" s="265"/>
    </row>
    <row r="3" spans="1:9" x14ac:dyDescent="0.25">
      <c r="A3" s="265"/>
      <c r="B3" s="265"/>
      <c r="C3" s="265"/>
      <c r="D3" s="265"/>
      <c r="E3" s="265"/>
      <c r="F3" s="265"/>
      <c r="G3" s="265"/>
      <c r="H3" s="265"/>
      <c r="I3" s="265"/>
    </row>
    <row r="4" spans="1:9" x14ac:dyDescent="0.25">
      <c r="A4" s="265"/>
      <c r="B4" s="265"/>
      <c r="C4" s="265"/>
      <c r="D4" s="265"/>
      <c r="E4" s="265"/>
      <c r="F4" s="265"/>
      <c r="G4" s="265"/>
      <c r="H4" s="265"/>
      <c r="I4" s="265"/>
    </row>
    <row r="5" spans="1:9" x14ac:dyDescent="0.25">
      <c r="A5" s="265"/>
      <c r="B5" s="265"/>
      <c r="C5" s="265"/>
      <c r="D5" s="265"/>
      <c r="E5" s="265"/>
      <c r="F5" s="265"/>
      <c r="G5" s="265"/>
      <c r="H5" s="265"/>
      <c r="I5" s="265"/>
    </row>
    <row r="6" spans="1:9" x14ac:dyDescent="0.25">
      <c r="A6" s="265"/>
      <c r="B6" s="265"/>
      <c r="C6" s="265"/>
      <c r="D6" s="265"/>
      <c r="E6" s="265"/>
      <c r="F6" s="265"/>
      <c r="G6" s="265"/>
      <c r="H6" s="265"/>
      <c r="I6" s="265"/>
    </row>
    <row r="7" spans="1:9" x14ac:dyDescent="0.25">
      <c r="A7" s="265"/>
      <c r="B7" s="265"/>
      <c r="C7" s="265"/>
      <c r="D7" s="265"/>
      <c r="E7" s="265"/>
      <c r="F7" s="265"/>
      <c r="G7" s="265"/>
      <c r="H7" s="265"/>
      <c r="I7" s="265"/>
    </row>
    <row r="8" spans="1:9" x14ac:dyDescent="0.25">
      <c r="A8" s="265"/>
      <c r="B8" s="265"/>
      <c r="C8" s="265"/>
      <c r="D8" s="265"/>
      <c r="E8" s="265"/>
      <c r="F8" s="265"/>
      <c r="G8" s="265"/>
      <c r="H8" s="265"/>
      <c r="I8" s="265"/>
    </row>
    <row r="9" spans="1:9" x14ac:dyDescent="0.25">
      <c r="A9" s="265"/>
      <c r="B9" s="265"/>
      <c r="C9" s="265"/>
      <c r="D9" s="265"/>
      <c r="E9" s="265"/>
      <c r="F9" s="265"/>
      <c r="G9" s="265"/>
      <c r="H9" s="265"/>
      <c r="I9" s="265"/>
    </row>
    <row r="10" spans="1:9" x14ac:dyDescent="0.25">
      <c r="A10" s="265"/>
      <c r="B10" s="265"/>
      <c r="C10" s="265"/>
      <c r="D10" s="265"/>
      <c r="E10" s="265"/>
      <c r="F10" s="265"/>
      <c r="G10" s="265"/>
      <c r="H10" s="265"/>
      <c r="I10" s="265"/>
    </row>
    <row r="11" spans="1:9" x14ac:dyDescent="0.25">
      <c r="A11" s="265"/>
      <c r="B11" s="265"/>
      <c r="C11" s="265"/>
      <c r="D11" s="265"/>
      <c r="E11" s="265"/>
      <c r="F11" s="265"/>
      <c r="G11" s="265"/>
      <c r="H11" s="265"/>
      <c r="I11" s="265"/>
    </row>
    <row r="12" spans="1:9" x14ac:dyDescent="0.25">
      <c r="A12" s="265"/>
      <c r="B12" s="265"/>
      <c r="C12" s="265"/>
      <c r="D12" s="265"/>
      <c r="E12" s="265"/>
      <c r="F12" s="265"/>
      <c r="G12" s="265"/>
      <c r="H12" s="265"/>
      <c r="I12" s="265"/>
    </row>
    <row r="13" spans="1:9" x14ac:dyDescent="0.25">
      <c r="A13" s="265"/>
      <c r="B13" s="265"/>
      <c r="C13" s="265"/>
      <c r="D13" s="265"/>
      <c r="E13" s="265"/>
      <c r="F13" s="265"/>
      <c r="G13" s="265"/>
      <c r="H13" s="265"/>
      <c r="I13" s="265"/>
    </row>
    <row r="14" spans="1:9" x14ac:dyDescent="0.25">
      <c r="A14" s="265"/>
      <c r="B14" s="265"/>
      <c r="C14" s="265"/>
      <c r="D14" s="265"/>
      <c r="E14" s="265"/>
      <c r="F14" s="265"/>
      <c r="G14" s="265"/>
      <c r="H14" s="265"/>
      <c r="I14" s="265"/>
    </row>
    <row r="15" spans="1:9" x14ac:dyDescent="0.25">
      <c r="A15" s="265"/>
      <c r="B15" s="265"/>
      <c r="C15" s="265"/>
      <c r="D15" s="265"/>
      <c r="E15" s="265"/>
      <c r="F15" s="265"/>
      <c r="G15" s="265"/>
      <c r="H15" s="265"/>
      <c r="I15" s="265"/>
    </row>
    <row r="16" spans="1:9" x14ac:dyDescent="0.25">
      <c r="A16" s="265"/>
      <c r="B16" s="265"/>
      <c r="C16" s="265"/>
      <c r="D16" s="265"/>
      <c r="E16" s="265"/>
      <c r="F16" s="265"/>
      <c r="G16" s="265"/>
      <c r="H16" s="265"/>
      <c r="I16" s="265"/>
    </row>
    <row r="17" spans="1:9" x14ac:dyDescent="0.25">
      <c r="A17" s="265"/>
      <c r="B17" s="265"/>
      <c r="C17" s="265"/>
      <c r="D17" s="265"/>
      <c r="E17" s="265"/>
      <c r="F17" s="265"/>
      <c r="G17" s="265"/>
      <c r="H17" s="265"/>
      <c r="I17" s="265"/>
    </row>
    <row r="18" spans="1:9" x14ac:dyDescent="0.25">
      <c r="A18" s="265"/>
      <c r="B18" s="265"/>
      <c r="C18" s="265"/>
      <c r="D18" s="265"/>
      <c r="E18" s="265"/>
      <c r="F18" s="265"/>
      <c r="G18" s="265"/>
      <c r="H18" s="265"/>
      <c r="I18" s="265"/>
    </row>
    <row r="19" spans="1:9" x14ac:dyDescent="0.25">
      <c r="A19" s="266"/>
      <c r="B19" s="266"/>
      <c r="C19" s="266"/>
      <c r="D19" s="266"/>
      <c r="E19" s="265"/>
      <c r="F19" s="265"/>
      <c r="G19" s="265"/>
      <c r="H19" s="265"/>
      <c r="I19" s="265"/>
    </row>
    <row r="20" spans="1:9" x14ac:dyDescent="0.25">
      <c r="A20" s="266"/>
      <c r="B20" s="266"/>
      <c r="C20" s="266"/>
      <c r="D20" s="266"/>
      <c r="E20" s="265"/>
      <c r="F20" s="265"/>
      <c r="G20" s="265"/>
      <c r="H20" s="265"/>
      <c r="I20" s="265"/>
    </row>
    <row r="21" spans="1:9" x14ac:dyDescent="0.25">
      <c r="A21" s="266"/>
      <c r="B21" s="266"/>
      <c r="C21" s="266"/>
      <c r="D21" s="266"/>
      <c r="E21" s="265"/>
      <c r="F21" s="265"/>
      <c r="G21" s="265"/>
      <c r="H21" s="265"/>
      <c r="I21" s="265"/>
    </row>
    <row r="22" spans="1:9" x14ac:dyDescent="0.25">
      <c r="A22" s="266"/>
      <c r="B22" s="266"/>
      <c r="C22" s="266"/>
      <c r="D22" s="266"/>
      <c r="E22" s="265"/>
      <c r="F22" s="265"/>
      <c r="G22" s="265"/>
      <c r="H22" s="265"/>
      <c r="I22" s="265"/>
    </row>
    <row r="23" spans="1:9" x14ac:dyDescent="0.25">
      <c r="A23" s="266"/>
      <c r="B23" s="266"/>
      <c r="C23" s="266"/>
      <c r="D23" s="266"/>
      <c r="E23" s="265"/>
      <c r="F23" s="265"/>
      <c r="G23" s="265"/>
      <c r="H23" s="265"/>
      <c r="I23" s="265"/>
    </row>
    <row r="24" spans="1:9" x14ac:dyDescent="0.25">
      <c r="A24" s="265"/>
      <c r="B24" s="265"/>
      <c r="C24" s="265"/>
      <c r="D24" s="265"/>
      <c r="E24" s="265"/>
      <c r="F24" s="265"/>
      <c r="G24" s="265"/>
      <c r="H24" s="265"/>
      <c r="I24" s="265"/>
    </row>
    <row r="25" spans="1:9" x14ac:dyDescent="0.25">
      <c r="A25" s="265"/>
      <c r="B25" s="265"/>
      <c r="C25" s="265"/>
      <c r="D25" s="265"/>
      <c r="E25" s="265"/>
      <c r="F25" s="265"/>
      <c r="G25" s="265"/>
      <c r="H25" s="265"/>
      <c r="I25" s="265"/>
    </row>
    <row r="26" spans="1:9" x14ac:dyDescent="0.25">
      <c r="A26" s="265"/>
      <c r="B26" s="265"/>
      <c r="C26" s="265"/>
      <c r="D26" s="265"/>
      <c r="E26" s="265"/>
      <c r="F26" s="265"/>
      <c r="G26" s="265"/>
      <c r="H26" s="265"/>
      <c r="I26" s="265"/>
    </row>
    <row r="27" spans="1:9" x14ac:dyDescent="0.25">
      <c r="A27" s="265"/>
      <c r="B27" s="265"/>
      <c r="C27" s="265"/>
      <c r="D27" s="265"/>
      <c r="E27" s="265"/>
      <c r="F27" s="265"/>
      <c r="G27" s="265"/>
      <c r="H27" s="265"/>
      <c r="I27" s="265"/>
    </row>
  </sheetData>
  <mergeCells count="1">
    <mergeCell ref="A1:I27"/>
  </mergeCells>
  <pageMargins left="0.19" right="0.17" top="0.75" bottom="0.75" header="0.3" footer="0.3"/>
  <pageSetup paperSize="9" scale="9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4" zoomScaleNormal="100" workbookViewId="0">
      <selection activeCell="E20" sqref="E20"/>
    </sheetView>
  </sheetViews>
  <sheetFormatPr defaultColWidth="11.42578125" defaultRowHeight="15" x14ac:dyDescent="0.25"/>
  <cols>
    <col min="3" max="3" width="30.85546875" customWidth="1"/>
    <col min="4" max="4" width="12.5703125" bestFit="1" customWidth="1"/>
    <col min="5" max="5" width="11.5703125" bestFit="1" customWidth="1"/>
    <col min="6" max="6" width="12.42578125" customWidth="1"/>
    <col min="7" max="7" width="11.5703125" bestFit="1" customWidth="1"/>
  </cols>
  <sheetData>
    <row r="1" spans="1:7" ht="15.75" x14ac:dyDescent="0.25">
      <c r="A1" s="267" t="s">
        <v>413</v>
      </c>
      <c r="B1" s="268"/>
      <c r="C1" s="268"/>
      <c r="D1" s="268"/>
      <c r="E1" s="268"/>
      <c r="F1" s="268"/>
      <c r="G1" s="269"/>
    </row>
    <row r="2" spans="1:7" ht="15.75" x14ac:dyDescent="0.25">
      <c r="A2" s="270" t="s">
        <v>414</v>
      </c>
      <c r="B2" s="271"/>
      <c r="C2" s="271"/>
      <c r="D2" s="271"/>
      <c r="E2" s="271"/>
      <c r="F2" s="271"/>
      <c r="G2" s="272"/>
    </row>
    <row r="3" spans="1:7" ht="15.75" x14ac:dyDescent="0.25">
      <c r="A3" s="270" t="s">
        <v>416</v>
      </c>
      <c r="B3" s="271"/>
      <c r="C3" s="271"/>
      <c r="D3" s="271"/>
      <c r="E3" s="271"/>
      <c r="F3" s="271"/>
      <c r="G3" s="272"/>
    </row>
    <row r="4" spans="1:7" ht="15.75" thickBot="1" x14ac:dyDescent="0.3">
      <c r="A4" s="273" t="s">
        <v>415</v>
      </c>
      <c r="B4" s="274"/>
      <c r="C4" s="274"/>
      <c r="D4" s="274"/>
      <c r="E4" s="274"/>
      <c r="F4" s="274"/>
      <c r="G4" s="275"/>
    </row>
    <row r="7" spans="1:7" x14ac:dyDescent="0.25">
      <c r="A7" s="277" t="s">
        <v>24</v>
      </c>
      <c r="B7" s="277"/>
      <c r="C7" s="277"/>
      <c r="D7" s="277" t="s">
        <v>25</v>
      </c>
      <c r="E7" s="277"/>
      <c r="F7" s="277" t="s">
        <v>26</v>
      </c>
      <c r="G7" s="277" t="s">
        <v>13</v>
      </c>
    </row>
    <row r="8" spans="1:7" ht="15.75" thickBot="1" x14ac:dyDescent="0.3">
      <c r="A8" s="278"/>
      <c r="B8" s="278"/>
      <c r="C8" s="278"/>
      <c r="D8" s="59" t="s">
        <v>18</v>
      </c>
      <c r="E8" s="59" t="s">
        <v>19</v>
      </c>
      <c r="F8" s="278"/>
      <c r="G8" s="278"/>
    </row>
    <row r="9" spans="1:7" ht="32.25" customHeight="1" thickTop="1" x14ac:dyDescent="0.25">
      <c r="A9" s="276" t="s">
        <v>27</v>
      </c>
      <c r="B9" s="276"/>
      <c r="C9" s="276"/>
      <c r="D9" s="246">
        <f>+D10+D11+D15</f>
        <v>36380</v>
      </c>
      <c r="E9" s="246">
        <f>+E10+E11+E15</f>
        <v>6420</v>
      </c>
      <c r="F9" s="246">
        <f>+E9+D9</f>
        <v>42800</v>
      </c>
      <c r="G9" s="247">
        <f ca="1">+F9/$G$21</f>
        <v>0.30316666666666664</v>
      </c>
    </row>
    <row r="10" spans="1:7" ht="34.5" customHeight="1" x14ac:dyDescent="0.25">
      <c r="A10" s="62"/>
      <c r="B10" s="279" t="s">
        <v>28</v>
      </c>
      <c r="C10" s="279"/>
      <c r="D10" s="60">
        <f>F10*0.85</f>
        <v>17000</v>
      </c>
      <c r="E10" s="60">
        <f>F10*0.15</f>
        <v>3000</v>
      </c>
      <c r="F10" s="60">
        <f>5000*4</f>
        <v>20000</v>
      </c>
      <c r="G10" s="61">
        <f ca="1">+F10/$G$21</f>
        <v>0.14166666666666666</v>
      </c>
    </row>
    <row r="11" spans="1:7" ht="29.25" customHeight="1" x14ac:dyDescent="0.25">
      <c r="A11" s="62"/>
      <c r="B11" s="279" t="s">
        <v>29</v>
      </c>
      <c r="C11" s="279"/>
      <c r="D11" s="60">
        <f>SUM(D12:D14)</f>
        <v>13600</v>
      </c>
      <c r="E11" s="60">
        <f>+F11*0.15</f>
        <v>2400</v>
      </c>
      <c r="F11" s="60">
        <f>SUM(F12:F14)</f>
        <v>16000</v>
      </c>
      <c r="G11" s="61">
        <f ca="1">+F11/$G$21</f>
        <v>0.11333333333333333</v>
      </c>
    </row>
    <row r="12" spans="1:7" x14ac:dyDescent="0.25">
      <c r="A12" s="63"/>
      <c r="B12" s="64"/>
      <c r="C12" s="64" t="s">
        <v>276</v>
      </c>
      <c r="D12" s="65">
        <f>+F12*0.85</f>
        <v>6800</v>
      </c>
      <c r="E12" s="65">
        <f>+F12*0.15</f>
        <v>1200</v>
      </c>
      <c r="F12" s="65">
        <f>2000*4</f>
        <v>8000</v>
      </c>
      <c r="G12" s="61"/>
    </row>
    <row r="13" spans="1:7" x14ac:dyDescent="0.25">
      <c r="A13" s="63"/>
      <c r="B13" s="64"/>
      <c r="C13" s="64" t="s">
        <v>277</v>
      </c>
      <c r="D13" s="65">
        <f>+F13*0.85</f>
        <v>5100</v>
      </c>
      <c r="E13" s="65">
        <f>+F13*0.15</f>
        <v>900</v>
      </c>
      <c r="F13" s="65">
        <f>1500*4</f>
        <v>6000</v>
      </c>
      <c r="G13" s="61"/>
    </row>
    <row r="14" spans="1:7" x14ac:dyDescent="0.25">
      <c r="A14" s="63"/>
      <c r="B14" s="64"/>
      <c r="C14" s="64" t="s">
        <v>278</v>
      </c>
      <c r="D14" s="65">
        <f>+F14*0.85</f>
        <v>1700</v>
      </c>
      <c r="E14" s="65">
        <f>+F14*0.15</f>
        <v>300</v>
      </c>
      <c r="F14" s="65">
        <f>500*4</f>
        <v>2000</v>
      </c>
      <c r="G14" s="61"/>
    </row>
    <row r="15" spans="1:7" ht="30" customHeight="1" x14ac:dyDescent="0.25">
      <c r="A15" s="62"/>
      <c r="B15" s="279" t="s">
        <v>30</v>
      </c>
      <c r="C15" s="279"/>
      <c r="D15" s="60">
        <f>F15*0.85</f>
        <v>5780</v>
      </c>
      <c r="E15" s="60">
        <f>F15*0.15</f>
        <v>1020</v>
      </c>
      <c r="F15" s="60">
        <f>SUM(F16:F18)</f>
        <v>6800</v>
      </c>
      <c r="G15" s="61">
        <f ca="1">+F15/$G$21</f>
        <v>4.8166666666666663E-2</v>
      </c>
    </row>
    <row r="16" spans="1:7" x14ac:dyDescent="0.25">
      <c r="A16" s="63"/>
      <c r="B16" s="66"/>
      <c r="C16" s="66" t="s">
        <v>279</v>
      </c>
      <c r="D16" s="65">
        <f>F16*0.85</f>
        <v>2380</v>
      </c>
      <c r="E16" s="65">
        <f>F16*0.15</f>
        <v>420</v>
      </c>
      <c r="F16" s="65">
        <v>2800</v>
      </c>
      <c r="G16" s="61"/>
    </row>
    <row r="17" spans="1:7" x14ac:dyDescent="0.25">
      <c r="A17" s="63"/>
      <c r="B17" s="66"/>
      <c r="C17" s="66" t="s">
        <v>280</v>
      </c>
      <c r="D17" s="65">
        <f>F17*0.85</f>
        <v>2125</v>
      </c>
      <c r="E17" s="65">
        <f>F17*0.15</f>
        <v>375</v>
      </c>
      <c r="F17" s="65">
        <v>2500</v>
      </c>
      <c r="G17" s="61"/>
    </row>
    <row r="18" spans="1:7" x14ac:dyDescent="0.25">
      <c r="A18" s="63"/>
      <c r="B18" s="66"/>
      <c r="C18" s="66" t="s">
        <v>281</v>
      </c>
      <c r="D18" s="65">
        <f>F18*0.85</f>
        <v>1275</v>
      </c>
      <c r="E18" s="65">
        <f>F18*0.15</f>
        <v>225</v>
      </c>
      <c r="F18" s="65">
        <v>1500</v>
      </c>
      <c r="G18" s="61"/>
    </row>
    <row r="19" spans="1:7" ht="21" customHeight="1" x14ac:dyDescent="0.25">
      <c r="A19" s="281" t="s">
        <v>31</v>
      </c>
      <c r="B19" s="282"/>
      <c r="C19" s="283"/>
      <c r="D19" s="248">
        <f>D23-D20-D9</f>
        <v>81620</v>
      </c>
      <c r="E19" s="249">
        <f>E23-E20-E9</f>
        <v>14403.529411764714</v>
      </c>
      <c r="F19" s="249">
        <f>F23-F20-F9</f>
        <v>96023.529411764699</v>
      </c>
      <c r="G19" s="250">
        <f ca="1">+F19/$G$21</f>
        <v>0.68016666666666659</v>
      </c>
    </row>
    <row r="20" spans="1:7" x14ac:dyDescent="0.25">
      <c r="A20" s="281" t="s">
        <v>32</v>
      </c>
      <c r="B20" s="282"/>
      <c r="C20" s="283"/>
      <c r="D20" s="248">
        <v>2000</v>
      </c>
      <c r="E20" s="249">
        <f>F20-D20</f>
        <v>352.94117647058829</v>
      </c>
      <c r="F20" s="249">
        <f>D20/0.85</f>
        <v>2352.9411764705883</v>
      </c>
      <c r="G20" s="250">
        <f ca="1">+F20/$G$21</f>
        <v>1.6666666666666666E-2</v>
      </c>
    </row>
    <row r="21" spans="1:7" ht="15.75" thickBot="1" x14ac:dyDescent="0.3">
      <c r="A21" s="280" t="s">
        <v>26</v>
      </c>
      <c r="B21" s="280"/>
      <c r="C21" s="280"/>
      <c r="D21" s="67">
        <f>+D20+D19+D9</f>
        <v>120000</v>
      </c>
      <c r="E21" s="67">
        <f>F21-D21</f>
        <v>21176.470588235301</v>
      </c>
      <c r="F21" s="67">
        <f>+F20+F19+F9</f>
        <v>141176.4705882353</v>
      </c>
      <c r="G21" s="68">
        <f ca="1">+F21/$G$21</f>
        <v>1</v>
      </c>
    </row>
    <row r="22" spans="1:7" x14ac:dyDescent="0.25">
      <c r="A22" s="55"/>
      <c r="B22" s="55"/>
      <c r="C22" s="56"/>
      <c r="D22" s="57">
        <f ca="1">D21/$G$21</f>
        <v>0.85</v>
      </c>
      <c r="E22" s="57">
        <f ca="1">E21/$G$21</f>
        <v>0.15000000000000005</v>
      </c>
      <c r="F22" s="57">
        <f ca="1">F21/$G$21</f>
        <v>1</v>
      </c>
      <c r="G22" s="55"/>
    </row>
    <row r="23" spans="1:7" x14ac:dyDescent="0.25">
      <c r="A23" s="55"/>
      <c r="B23" s="55"/>
      <c r="C23" s="56"/>
      <c r="D23" s="58">
        <v>120000</v>
      </c>
      <c r="E23" s="58">
        <f>+F23-D23</f>
        <v>21176.470588235301</v>
      </c>
      <c r="F23" s="58">
        <f>+D23/0.85</f>
        <v>141176.4705882353</v>
      </c>
      <c r="G23" s="55"/>
    </row>
  </sheetData>
  <mergeCells count="15">
    <mergeCell ref="B10:C10"/>
    <mergeCell ref="B11:C11"/>
    <mergeCell ref="B15:C15"/>
    <mergeCell ref="A21:C21"/>
    <mergeCell ref="A19:C19"/>
    <mergeCell ref="A20:C20"/>
    <mergeCell ref="A1:G1"/>
    <mergeCell ref="A2:G2"/>
    <mergeCell ref="A3:G3"/>
    <mergeCell ref="A4:G4"/>
    <mergeCell ref="A9:C9"/>
    <mergeCell ref="A7:C8"/>
    <mergeCell ref="D7:E7"/>
    <mergeCell ref="F7:F8"/>
    <mergeCell ref="G7:G8"/>
  </mergeCells>
  <phoneticPr fontId="13" type="noConversion"/>
  <pageMargins left="0.75" right="0.75" top="1" bottom="1" header="0" footer="0"/>
  <pageSetup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Normal="100" workbookViewId="0">
      <selection activeCell="G9" sqref="G9"/>
    </sheetView>
  </sheetViews>
  <sheetFormatPr defaultColWidth="11.42578125" defaultRowHeight="15" x14ac:dyDescent="0.25"/>
  <cols>
    <col min="1" max="1" width="24.28515625" style="254" customWidth="1"/>
    <col min="2" max="16384" width="11.42578125" style="52"/>
  </cols>
  <sheetData>
    <row r="1" spans="1:7" ht="15.75" x14ac:dyDescent="0.25">
      <c r="A1" s="267" t="s">
        <v>413</v>
      </c>
      <c r="B1" s="268"/>
      <c r="C1" s="268"/>
      <c r="D1" s="268"/>
      <c r="E1" s="268"/>
      <c r="F1" s="268"/>
      <c r="G1" s="269"/>
    </row>
    <row r="2" spans="1:7" ht="15.75" x14ac:dyDescent="0.25">
      <c r="A2" s="270" t="s">
        <v>414</v>
      </c>
      <c r="B2" s="271"/>
      <c r="C2" s="271"/>
      <c r="D2" s="271"/>
      <c r="E2" s="271"/>
      <c r="F2" s="271"/>
      <c r="G2" s="272"/>
    </row>
    <row r="3" spans="1:7" ht="15.75" x14ac:dyDescent="0.25">
      <c r="A3" s="270" t="s">
        <v>416</v>
      </c>
      <c r="B3" s="271"/>
      <c r="C3" s="271"/>
      <c r="D3" s="271"/>
      <c r="E3" s="271"/>
      <c r="F3" s="271"/>
      <c r="G3" s="272"/>
    </row>
    <row r="4" spans="1:7" ht="15.75" thickBot="1" x14ac:dyDescent="0.3">
      <c r="A4" s="273" t="s">
        <v>415</v>
      </c>
      <c r="B4" s="274"/>
      <c r="C4" s="274"/>
      <c r="D4" s="274"/>
      <c r="E4" s="274"/>
      <c r="F4" s="274"/>
      <c r="G4" s="275"/>
    </row>
    <row r="6" spans="1:7" s="251" customFormat="1" ht="15.75" thickBot="1" x14ac:dyDescent="0.3">
      <c r="A6" s="257" t="s">
        <v>282</v>
      </c>
      <c r="B6" s="257" t="s">
        <v>283</v>
      </c>
      <c r="C6" s="257" t="s">
        <v>284</v>
      </c>
      <c r="D6" s="257" t="s">
        <v>285</v>
      </c>
      <c r="E6" s="257" t="s">
        <v>286</v>
      </c>
      <c r="F6" s="257" t="s">
        <v>287</v>
      </c>
      <c r="G6" s="257" t="s">
        <v>26</v>
      </c>
    </row>
    <row r="7" spans="1:7" ht="25.5" customHeight="1" thickTop="1" x14ac:dyDescent="0.25">
      <c r="A7" s="255" t="s">
        <v>288</v>
      </c>
      <c r="B7" s="252" t="s">
        <v>395</v>
      </c>
      <c r="C7" s="252" t="s">
        <v>396</v>
      </c>
      <c r="D7" s="252" t="s">
        <v>397</v>
      </c>
      <c r="E7" s="252" t="s">
        <v>398</v>
      </c>
      <c r="F7" s="252" t="s">
        <v>399</v>
      </c>
      <c r="G7" s="252" t="s">
        <v>400</v>
      </c>
    </row>
    <row r="8" spans="1:7" ht="25.5" customHeight="1" x14ac:dyDescent="0.25">
      <c r="A8" s="255" t="s">
        <v>289</v>
      </c>
      <c r="B8" s="253" t="s">
        <v>401</v>
      </c>
      <c r="C8" s="253" t="s">
        <v>402</v>
      </c>
      <c r="D8" s="253" t="s">
        <v>403</v>
      </c>
      <c r="E8" s="253" t="s">
        <v>404</v>
      </c>
      <c r="F8" s="253" t="s">
        <v>403</v>
      </c>
      <c r="G8" s="253" t="s">
        <v>405</v>
      </c>
    </row>
    <row r="9" spans="1:7" ht="25.5" customHeight="1" x14ac:dyDescent="0.25">
      <c r="A9" s="255" t="s">
        <v>406</v>
      </c>
      <c r="B9" s="253" t="s">
        <v>407</v>
      </c>
      <c r="C9" s="253" t="s">
        <v>408</v>
      </c>
      <c r="D9" s="253" t="s">
        <v>409</v>
      </c>
      <c r="E9" s="253" t="s">
        <v>410</v>
      </c>
      <c r="F9" s="253" t="s">
        <v>409</v>
      </c>
      <c r="G9" s="253" t="s">
        <v>411</v>
      </c>
    </row>
    <row r="10" spans="1:7" ht="20.25" customHeight="1" thickBot="1" x14ac:dyDescent="0.3">
      <c r="A10" s="258" t="s">
        <v>412</v>
      </c>
      <c r="B10" s="259">
        <v>7.0000000000000007E-2</v>
      </c>
      <c r="C10" s="259">
        <v>0.23</v>
      </c>
      <c r="D10" s="259">
        <v>0.2</v>
      </c>
      <c r="E10" s="259">
        <v>0.3</v>
      </c>
      <c r="F10" s="259">
        <v>0.2</v>
      </c>
      <c r="G10" s="259">
        <v>1</v>
      </c>
    </row>
    <row r="11" spans="1:7" ht="15.75" thickTop="1" x14ac:dyDescent="0.25">
      <c r="A11" s="256"/>
    </row>
  </sheetData>
  <mergeCells count="4">
    <mergeCell ref="A1:G1"/>
    <mergeCell ref="A2:G2"/>
    <mergeCell ref="A3:G3"/>
    <mergeCell ref="A4:G4"/>
  </mergeCells>
  <phoneticPr fontId="13" type="noConversion"/>
  <pageMargins left="0.75" right="0.75" top="1" bottom="1" header="0" footer="0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V243"/>
  <sheetViews>
    <sheetView tabSelected="1" topLeftCell="H1" zoomScale="75" zoomScaleNormal="75" zoomScalePageLayoutView="60" workbookViewId="0">
      <selection activeCell="I4" sqref="I4:I5"/>
    </sheetView>
  </sheetViews>
  <sheetFormatPr defaultColWidth="15.140625" defaultRowHeight="15" outlineLevelRow="3" x14ac:dyDescent="0.25"/>
  <cols>
    <col min="1" max="2" width="3.85546875" style="2" hidden="1" customWidth="1"/>
    <col min="3" max="3" width="3.7109375" style="115" hidden="1" customWidth="1"/>
    <col min="4" max="4" width="4.5703125" style="108" hidden="1" customWidth="1"/>
    <col min="5" max="5" width="4" style="127" hidden="1" customWidth="1"/>
    <col min="6" max="6" width="4" style="2" hidden="1" customWidth="1"/>
    <col min="7" max="7" width="3" style="2" hidden="1" customWidth="1"/>
    <col min="8" max="8" width="15.140625" style="2"/>
    <col min="9" max="9" width="53.28515625" style="2" customWidth="1"/>
    <col min="10" max="10" width="8.28515625" style="2" hidden="1" customWidth="1"/>
    <col min="11" max="11" width="6.28515625" style="2" hidden="1" customWidth="1"/>
    <col min="12" max="12" width="8.28515625" style="2" hidden="1" customWidth="1"/>
    <col min="13" max="13" width="9.7109375" style="2" hidden="1" customWidth="1"/>
    <col min="14" max="14" width="17.140625" style="3" customWidth="1"/>
    <col min="15" max="18" width="17.140625" style="2" customWidth="1"/>
    <col min="19" max="19" width="13" style="2" customWidth="1"/>
    <col min="20" max="20" width="12.7109375" style="2" customWidth="1"/>
    <col min="21" max="21" width="13.5703125" style="2" customWidth="1"/>
    <col min="22" max="22" width="16.42578125" style="2" customWidth="1"/>
    <col min="23" max="82" width="6.7109375" style="2" hidden="1" customWidth="1"/>
    <col min="83" max="16384" width="15.140625" style="2"/>
  </cols>
  <sheetData>
    <row r="2" spans="1:85" ht="15.75" thickBot="1" x14ac:dyDescent="0.3"/>
    <row r="3" spans="1:85" s="5" customFormat="1" ht="15.75" thickBot="1" x14ac:dyDescent="0.3">
      <c r="C3" s="100"/>
      <c r="D3" s="107"/>
      <c r="E3" s="124"/>
      <c r="H3" s="284" t="s">
        <v>33</v>
      </c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84"/>
      <c r="BL3" s="284"/>
      <c r="BM3" s="284"/>
      <c r="BN3" s="284"/>
      <c r="BO3" s="284"/>
      <c r="BP3" s="284"/>
      <c r="BQ3" s="284"/>
      <c r="BR3" s="284"/>
      <c r="BS3" s="284"/>
      <c r="BT3" s="284"/>
      <c r="BU3" s="284"/>
      <c r="BV3" s="284"/>
      <c r="BW3" s="284"/>
      <c r="BX3" s="284"/>
      <c r="BY3" s="284"/>
      <c r="BZ3" s="284"/>
      <c r="CA3" s="284"/>
      <c r="CB3" s="284"/>
      <c r="CC3" s="284"/>
      <c r="CD3" s="284"/>
      <c r="CE3" s="6"/>
      <c r="CF3" s="6"/>
      <c r="CG3" s="6"/>
    </row>
    <row r="4" spans="1:85" s="5" customFormat="1" ht="34.5" customHeight="1" thickBot="1" x14ac:dyDescent="0.3">
      <c r="A4" s="295" t="s">
        <v>304</v>
      </c>
      <c r="B4" s="295" t="s">
        <v>306</v>
      </c>
      <c r="C4" s="295" t="s">
        <v>305</v>
      </c>
      <c r="D4" s="298" t="s">
        <v>299</v>
      </c>
      <c r="E4" s="297" t="s">
        <v>307</v>
      </c>
      <c r="F4" s="119"/>
      <c r="G4" s="296" t="s">
        <v>308</v>
      </c>
      <c r="H4" s="285" t="s">
        <v>7</v>
      </c>
      <c r="I4" s="286" t="s">
        <v>8</v>
      </c>
      <c r="J4" s="287" t="s">
        <v>9</v>
      </c>
      <c r="K4" s="287" t="s">
        <v>10</v>
      </c>
      <c r="L4" s="292" t="s">
        <v>11</v>
      </c>
      <c r="M4" s="292"/>
      <c r="N4" s="287" t="s">
        <v>12</v>
      </c>
      <c r="O4" s="294" t="s">
        <v>14</v>
      </c>
      <c r="P4" s="292"/>
      <c r="Q4" s="287">
        <v>2017</v>
      </c>
      <c r="R4" s="287">
        <v>2018</v>
      </c>
      <c r="S4" s="287">
        <v>2019</v>
      </c>
      <c r="T4" s="287">
        <v>2020</v>
      </c>
      <c r="U4" s="287">
        <v>2021</v>
      </c>
      <c r="V4" s="291" t="s">
        <v>15</v>
      </c>
      <c r="W4" s="288">
        <v>2017</v>
      </c>
      <c r="X4" s="289"/>
      <c r="Y4" s="289"/>
      <c r="Z4" s="289"/>
      <c r="AA4" s="289"/>
      <c r="AB4" s="289"/>
      <c r="AC4" s="289"/>
      <c r="AD4" s="289"/>
      <c r="AE4" s="289"/>
      <c r="AF4" s="289"/>
      <c r="AG4" s="289"/>
      <c r="AH4" s="290"/>
      <c r="AI4" s="288">
        <v>2018</v>
      </c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90"/>
      <c r="AU4" s="288">
        <v>2019</v>
      </c>
      <c r="AV4" s="289"/>
      <c r="AW4" s="289"/>
      <c r="AX4" s="289"/>
      <c r="AY4" s="289"/>
      <c r="AZ4" s="289"/>
      <c r="BA4" s="289"/>
      <c r="BB4" s="289"/>
      <c r="BC4" s="289"/>
      <c r="BD4" s="289"/>
      <c r="BE4" s="289"/>
      <c r="BF4" s="290"/>
      <c r="BG4" s="288">
        <v>2020</v>
      </c>
      <c r="BH4" s="289"/>
      <c r="BI4" s="289"/>
      <c r="BJ4" s="289"/>
      <c r="BK4" s="289"/>
      <c r="BL4" s="289"/>
      <c r="BM4" s="289"/>
      <c r="BN4" s="289"/>
      <c r="BO4" s="289"/>
      <c r="BP4" s="289"/>
      <c r="BQ4" s="289"/>
      <c r="BR4" s="290"/>
      <c r="BS4" s="288">
        <v>2021</v>
      </c>
      <c r="BT4" s="289"/>
      <c r="BU4" s="289"/>
      <c r="BV4" s="289"/>
      <c r="BW4" s="289"/>
      <c r="BX4" s="289"/>
      <c r="BY4" s="289"/>
      <c r="BZ4" s="289"/>
      <c r="CA4" s="289"/>
      <c r="CB4" s="289"/>
      <c r="CC4" s="289"/>
      <c r="CD4" s="290"/>
      <c r="CE4" s="6"/>
      <c r="CF4" s="6"/>
      <c r="CG4" s="6"/>
    </row>
    <row r="5" spans="1:85" s="5" customFormat="1" ht="68.25" customHeight="1" thickBot="1" x14ac:dyDescent="0.3">
      <c r="A5" s="295"/>
      <c r="B5" s="295"/>
      <c r="C5" s="295"/>
      <c r="D5" s="298"/>
      <c r="E5" s="297"/>
      <c r="F5" s="119"/>
      <c r="G5" s="296"/>
      <c r="H5" s="285"/>
      <c r="I5" s="286"/>
      <c r="J5" s="287"/>
      <c r="K5" s="287"/>
      <c r="L5" s="70" t="s">
        <v>16</v>
      </c>
      <c r="M5" s="70" t="s">
        <v>17</v>
      </c>
      <c r="N5" s="293"/>
      <c r="O5" s="70" t="s">
        <v>18</v>
      </c>
      <c r="P5" s="71" t="s">
        <v>19</v>
      </c>
      <c r="Q5" s="287"/>
      <c r="R5" s="287"/>
      <c r="S5" s="287"/>
      <c r="T5" s="287"/>
      <c r="U5" s="287"/>
      <c r="V5" s="291" t="s">
        <v>20</v>
      </c>
      <c r="W5" s="38">
        <v>1</v>
      </c>
      <c r="X5" s="72">
        <v>2</v>
      </c>
      <c r="Y5" s="72">
        <v>3</v>
      </c>
      <c r="Z5" s="72">
        <v>4</v>
      </c>
      <c r="AA5" s="72">
        <v>5</v>
      </c>
      <c r="AB5" s="72">
        <v>6</v>
      </c>
      <c r="AC5" s="72">
        <v>7</v>
      </c>
      <c r="AD5" s="72">
        <v>8</v>
      </c>
      <c r="AE5" s="72">
        <v>9</v>
      </c>
      <c r="AF5" s="72">
        <v>10</v>
      </c>
      <c r="AG5" s="72">
        <v>11</v>
      </c>
      <c r="AH5" s="73">
        <v>12</v>
      </c>
      <c r="AI5" s="38">
        <v>1</v>
      </c>
      <c r="AJ5" s="72">
        <v>2</v>
      </c>
      <c r="AK5" s="72">
        <v>3</v>
      </c>
      <c r="AL5" s="72">
        <v>4</v>
      </c>
      <c r="AM5" s="72">
        <v>5</v>
      </c>
      <c r="AN5" s="72">
        <v>6</v>
      </c>
      <c r="AO5" s="72">
        <v>7</v>
      </c>
      <c r="AP5" s="72">
        <v>8</v>
      </c>
      <c r="AQ5" s="72">
        <v>9</v>
      </c>
      <c r="AR5" s="72">
        <v>10</v>
      </c>
      <c r="AS5" s="72">
        <v>11</v>
      </c>
      <c r="AT5" s="73">
        <v>12</v>
      </c>
      <c r="AU5" s="38">
        <v>1</v>
      </c>
      <c r="AV5" s="72">
        <v>2</v>
      </c>
      <c r="AW5" s="72">
        <v>3</v>
      </c>
      <c r="AX5" s="72">
        <v>4</v>
      </c>
      <c r="AY5" s="72">
        <v>5</v>
      </c>
      <c r="AZ5" s="72">
        <v>6</v>
      </c>
      <c r="BA5" s="72">
        <v>7</v>
      </c>
      <c r="BB5" s="72">
        <v>8</v>
      </c>
      <c r="BC5" s="72">
        <v>9</v>
      </c>
      <c r="BD5" s="72">
        <v>10</v>
      </c>
      <c r="BE5" s="72">
        <v>11</v>
      </c>
      <c r="BF5" s="73">
        <v>12</v>
      </c>
      <c r="BG5" s="38">
        <v>1</v>
      </c>
      <c r="BH5" s="72">
        <v>2</v>
      </c>
      <c r="BI5" s="72">
        <v>3</v>
      </c>
      <c r="BJ5" s="72">
        <v>4</v>
      </c>
      <c r="BK5" s="72">
        <v>5</v>
      </c>
      <c r="BL5" s="72">
        <v>6</v>
      </c>
      <c r="BM5" s="72">
        <v>7</v>
      </c>
      <c r="BN5" s="72">
        <v>8</v>
      </c>
      <c r="BO5" s="72">
        <v>9</v>
      </c>
      <c r="BP5" s="72">
        <v>10</v>
      </c>
      <c r="BQ5" s="72">
        <v>11</v>
      </c>
      <c r="BR5" s="73">
        <v>12</v>
      </c>
      <c r="BS5" s="38">
        <v>1</v>
      </c>
      <c r="BT5" s="72">
        <v>2</v>
      </c>
      <c r="BU5" s="72">
        <v>3</v>
      </c>
      <c r="BV5" s="72">
        <v>4</v>
      </c>
      <c r="BW5" s="72">
        <v>5</v>
      </c>
      <c r="BX5" s="72">
        <v>6</v>
      </c>
      <c r="BY5" s="72">
        <v>7</v>
      </c>
      <c r="BZ5" s="72">
        <v>8</v>
      </c>
      <c r="CA5" s="72">
        <v>9</v>
      </c>
      <c r="CB5" s="72">
        <v>10</v>
      </c>
      <c r="CC5" s="72">
        <v>11</v>
      </c>
      <c r="CD5" s="73">
        <v>12</v>
      </c>
      <c r="CE5" s="6"/>
      <c r="CF5" s="6"/>
      <c r="CG5" s="6"/>
    </row>
    <row r="6" spans="1:85" ht="49.5" customHeight="1" x14ac:dyDescent="0.25">
      <c r="A6" s="2">
        <v>1</v>
      </c>
      <c r="C6" s="112"/>
      <c r="H6" s="150">
        <v>1</v>
      </c>
      <c r="I6" s="157" t="s">
        <v>74</v>
      </c>
      <c r="J6" s="21"/>
      <c r="K6" s="21"/>
      <c r="L6" s="21"/>
      <c r="M6" s="21"/>
      <c r="N6" s="22">
        <v>42800000</v>
      </c>
      <c r="O6" s="22">
        <f>+N6*0.85</f>
        <v>36380000</v>
      </c>
      <c r="P6" s="23">
        <f t="shared" ref="P6:P37" si="0">+N6*0.15</f>
        <v>6420000</v>
      </c>
      <c r="Q6" s="23">
        <f t="shared" ref="Q6:V6" si="1">+Q7+Q76+Q146</f>
        <v>3206698</v>
      </c>
      <c r="R6" s="23">
        <f t="shared" si="1"/>
        <v>12000033.733333332</v>
      </c>
      <c r="S6" s="23">
        <f t="shared" si="1"/>
        <v>13455029.4</v>
      </c>
      <c r="T6" s="23">
        <f t="shared" si="1"/>
        <v>10754536.733333332</v>
      </c>
      <c r="U6" s="23">
        <f t="shared" si="1"/>
        <v>3383702.7333333334</v>
      </c>
      <c r="V6" s="23">
        <f t="shared" si="1"/>
        <v>42800000.600000009</v>
      </c>
      <c r="W6" s="24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6"/>
      <c r="AI6" s="24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6"/>
      <c r="AU6" s="24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6"/>
      <c r="BG6" s="24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6"/>
      <c r="BS6" s="24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6"/>
      <c r="CE6" s="1"/>
      <c r="CF6" s="1"/>
      <c r="CG6" s="1"/>
    </row>
    <row r="7" spans="1:85" s="5" customFormat="1" ht="30" outlineLevel="1" x14ac:dyDescent="0.25">
      <c r="B7" s="5">
        <v>1</v>
      </c>
      <c r="C7" s="100"/>
      <c r="D7" s="107"/>
      <c r="E7" s="124"/>
      <c r="H7" s="151" t="s">
        <v>0</v>
      </c>
      <c r="I7" s="158" t="s">
        <v>290</v>
      </c>
      <c r="J7" s="32">
        <v>2021</v>
      </c>
      <c r="K7" s="32"/>
      <c r="L7" s="32"/>
      <c r="M7" s="32"/>
      <c r="N7" s="48">
        <v>20000000</v>
      </c>
      <c r="O7" s="48">
        <f t="shared" ref="O7:O70" si="2">+N7*0.85</f>
        <v>17000000</v>
      </c>
      <c r="P7" s="69">
        <f t="shared" si="0"/>
        <v>3000000</v>
      </c>
      <c r="Q7" s="69">
        <f t="shared" ref="Q7:V7" si="3">+Q8+Q25+Q42+Q59</f>
        <v>1666666.6666666667</v>
      </c>
      <c r="R7" s="69">
        <f t="shared" si="3"/>
        <v>5416668.333333334</v>
      </c>
      <c r="S7" s="69">
        <f t="shared" si="3"/>
        <v>6666664.666666667</v>
      </c>
      <c r="T7" s="69">
        <f t="shared" si="3"/>
        <v>5000001</v>
      </c>
      <c r="U7" s="69">
        <f t="shared" si="3"/>
        <v>1250000.3333333335</v>
      </c>
      <c r="V7" s="69">
        <f t="shared" si="3"/>
        <v>20000001.000000004</v>
      </c>
      <c r="W7" s="83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5"/>
      <c r="AI7" s="83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5"/>
      <c r="AU7" s="83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5"/>
      <c r="BG7" s="83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5"/>
      <c r="BS7" s="83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5"/>
      <c r="CE7" s="6"/>
      <c r="CF7" s="6"/>
      <c r="CG7" s="6"/>
    </row>
    <row r="8" spans="1:85" s="100" customFormat="1" ht="42.75" customHeight="1" outlineLevel="2" x14ac:dyDescent="0.25">
      <c r="C8" s="100">
        <v>1</v>
      </c>
      <c r="D8" s="116"/>
      <c r="H8" s="152" t="s">
        <v>2</v>
      </c>
      <c r="I8" s="159" t="s">
        <v>295</v>
      </c>
      <c r="J8" s="96">
        <v>2021</v>
      </c>
      <c r="K8" s="96"/>
      <c r="L8" s="14"/>
      <c r="M8" s="14"/>
      <c r="N8" s="44">
        <v>5000000</v>
      </c>
      <c r="O8" s="44">
        <f t="shared" si="2"/>
        <v>4250000</v>
      </c>
      <c r="P8" s="20">
        <f t="shared" si="0"/>
        <v>750000</v>
      </c>
      <c r="Q8" s="20">
        <f t="shared" ref="Q8:V8" si="4">+Q9+Q13+Q17+Q21</f>
        <v>416666.66666666669</v>
      </c>
      <c r="R8" s="20">
        <f t="shared" si="4"/>
        <v>1666666.6666666667</v>
      </c>
      <c r="S8" s="20">
        <f t="shared" si="4"/>
        <v>1666666.6666666667</v>
      </c>
      <c r="T8" s="20">
        <f t="shared" si="4"/>
        <v>1250000</v>
      </c>
      <c r="U8" s="20">
        <f t="shared" si="4"/>
        <v>0</v>
      </c>
      <c r="V8" s="20">
        <f t="shared" si="4"/>
        <v>5000000</v>
      </c>
      <c r="W8" s="180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81"/>
      <c r="AI8" s="180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81"/>
      <c r="AU8" s="180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81"/>
      <c r="BG8" s="180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81"/>
      <c r="BS8" s="180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81"/>
      <c r="CE8" s="99"/>
      <c r="CF8" s="99"/>
      <c r="CG8" s="99"/>
    </row>
    <row r="9" spans="1:85" s="108" customFormat="1" ht="41.25" hidden="1" customHeight="1" outlineLevel="3" x14ac:dyDescent="0.25">
      <c r="A9" s="116"/>
      <c r="B9" s="116"/>
      <c r="C9" s="116"/>
      <c r="D9" s="108">
        <v>1</v>
      </c>
      <c r="H9" s="153" t="s">
        <v>58</v>
      </c>
      <c r="I9" s="160" t="s">
        <v>184</v>
      </c>
      <c r="J9" s="33"/>
      <c r="K9" s="33">
        <v>24</v>
      </c>
      <c r="L9" s="34">
        <v>2017</v>
      </c>
      <c r="M9" s="34">
        <v>2019</v>
      </c>
      <c r="N9" s="40">
        <f>+N8/4</f>
        <v>1250000</v>
      </c>
      <c r="O9" s="40">
        <f t="shared" si="2"/>
        <v>1062500</v>
      </c>
      <c r="P9" s="97">
        <f t="shared" si="0"/>
        <v>187500</v>
      </c>
      <c r="Q9" s="97">
        <f>+N9/3</f>
        <v>416666.66666666669</v>
      </c>
      <c r="R9" s="97">
        <v>416666.66666666669</v>
      </c>
      <c r="S9" s="97">
        <v>416666.66666666669</v>
      </c>
      <c r="T9" s="98">
        <v>0</v>
      </c>
      <c r="U9" s="98">
        <v>0</v>
      </c>
      <c r="V9" s="97">
        <f>SUM(V10:V12)</f>
        <v>1250000</v>
      </c>
      <c r="W9" s="182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83"/>
      <c r="AI9" s="182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83"/>
      <c r="AU9" s="182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83"/>
      <c r="BG9" s="182"/>
      <c r="BH9" s="169"/>
      <c r="BI9" s="169"/>
      <c r="BJ9" s="169"/>
      <c r="BK9" s="169"/>
      <c r="BL9" s="169"/>
      <c r="BM9" s="169"/>
      <c r="BN9" s="169"/>
      <c r="BO9" s="169"/>
      <c r="BP9" s="169"/>
      <c r="BQ9" s="169"/>
      <c r="BR9" s="183"/>
      <c r="BS9" s="182"/>
      <c r="BT9" s="169"/>
      <c r="BU9" s="169"/>
      <c r="BV9" s="169"/>
      <c r="BW9" s="169"/>
      <c r="BX9" s="169"/>
      <c r="BY9" s="169"/>
      <c r="BZ9" s="169"/>
      <c r="CA9" s="169"/>
      <c r="CB9" s="169"/>
      <c r="CC9" s="169"/>
      <c r="CD9" s="183"/>
      <c r="CE9" s="35"/>
      <c r="CF9" s="35"/>
      <c r="CG9" s="35"/>
    </row>
    <row r="10" spans="1:85" hidden="1" outlineLevel="3" x14ac:dyDescent="0.25">
      <c r="A10" s="100"/>
      <c r="B10" s="100"/>
      <c r="C10" s="100"/>
      <c r="E10" s="127">
        <v>1</v>
      </c>
      <c r="H10" s="152" t="s">
        <v>96</v>
      </c>
      <c r="I10" s="161" t="s">
        <v>181</v>
      </c>
      <c r="J10" s="31"/>
      <c r="K10" s="31"/>
      <c r="L10" s="14"/>
      <c r="M10" s="14"/>
      <c r="N10" s="42">
        <f>+N9*0.5</f>
        <v>625000</v>
      </c>
      <c r="O10" s="42">
        <f t="shared" si="2"/>
        <v>531250</v>
      </c>
      <c r="P10" s="19">
        <f t="shared" si="0"/>
        <v>93750</v>
      </c>
      <c r="Q10" s="80">
        <f>+Q9*0.5</f>
        <v>208333.33333333334</v>
      </c>
      <c r="R10" s="80">
        <f>+R9*0.5</f>
        <v>208333.33333333334</v>
      </c>
      <c r="S10" s="80">
        <f>+S9*0.5</f>
        <v>208333.33333333334</v>
      </c>
      <c r="T10" s="80">
        <f>+T9*0.5</f>
        <v>0</v>
      </c>
      <c r="U10" s="80">
        <f>+U9*0.5</f>
        <v>0</v>
      </c>
      <c r="V10" s="19">
        <f>SUM(Q10:U10)</f>
        <v>625000</v>
      </c>
      <c r="W10" s="184"/>
      <c r="X10" s="28"/>
      <c r="Y10" s="29"/>
      <c r="Z10" s="29"/>
      <c r="AA10" s="29"/>
      <c r="AB10" s="29"/>
      <c r="AC10" s="86"/>
      <c r="AD10" s="29"/>
      <c r="AE10" s="81"/>
      <c r="AF10" s="81"/>
      <c r="AG10" s="81"/>
      <c r="AH10" s="185"/>
      <c r="AI10" s="213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185"/>
      <c r="AU10" s="213"/>
      <c r="AV10" s="81"/>
      <c r="AW10" s="81"/>
      <c r="AX10" s="81"/>
      <c r="AY10" s="81"/>
      <c r="AZ10" s="81"/>
      <c r="BA10" s="81"/>
      <c r="BB10" s="81"/>
      <c r="BC10" s="92"/>
      <c r="BD10" s="11"/>
      <c r="BE10" s="11"/>
      <c r="BF10" s="181"/>
      <c r="BG10" s="180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81"/>
      <c r="BS10" s="180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81"/>
      <c r="CE10" s="1"/>
      <c r="CF10" s="1"/>
      <c r="CG10" s="1"/>
    </row>
    <row r="11" spans="1:85" hidden="1" outlineLevel="3" x14ac:dyDescent="0.25">
      <c r="A11" s="100"/>
      <c r="B11" s="100"/>
      <c r="C11" s="100"/>
      <c r="E11" s="127">
        <v>2</v>
      </c>
      <c r="H11" s="152" t="s">
        <v>97</v>
      </c>
      <c r="I11" s="161" t="s">
        <v>182</v>
      </c>
      <c r="J11" s="31"/>
      <c r="K11" s="31"/>
      <c r="L11" s="14"/>
      <c r="M11" s="14"/>
      <c r="N11" s="42">
        <f>+N9*0.1</f>
        <v>125000</v>
      </c>
      <c r="O11" s="42">
        <f t="shared" si="2"/>
        <v>106250</v>
      </c>
      <c r="P11" s="19">
        <f t="shared" si="0"/>
        <v>18750</v>
      </c>
      <c r="Q11" s="80">
        <f>+Q9*0.1</f>
        <v>41666.666666666672</v>
      </c>
      <c r="R11" s="80">
        <f>+R9*0.1</f>
        <v>41666.666666666672</v>
      </c>
      <c r="S11" s="80">
        <f>+S9*0.1</f>
        <v>41666.666666666672</v>
      </c>
      <c r="T11" s="80">
        <f>+T9*0.1</f>
        <v>0</v>
      </c>
      <c r="U11" s="80">
        <f>+U9*0.1</f>
        <v>0</v>
      </c>
      <c r="V11" s="19">
        <f>SUM(Q11:U11)</f>
        <v>125000.00000000001</v>
      </c>
      <c r="W11" s="180"/>
      <c r="X11" s="11"/>
      <c r="Y11" s="11"/>
      <c r="Z11" s="11"/>
      <c r="AA11" s="11"/>
      <c r="AB11" s="28"/>
      <c r="AC11" s="29"/>
      <c r="AD11" s="29"/>
      <c r="AE11" s="82"/>
      <c r="AF11" s="82"/>
      <c r="AG11" s="82"/>
      <c r="AH11" s="186"/>
      <c r="AI11" s="214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186"/>
      <c r="AU11" s="214"/>
      <c r="AV11" s="82"/>
      <c r="AW11" s="82"/>
      <c r="AX11" s="82"/>
      <c r="AY11" s="82"/>
      <c r="AZ11" s="82"/>
      <c r="BA11" s="82"/>
      <c r="BB11" s="82"/>
      <c r="BC11" s="30"/>
      <c r="BD11" s="11"/>
      <c r="BE11" s="11"/>
      <c r="BF11" s="181"/>
      <c r="BG11" s="180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81"/>
      <c r="BS11" s="180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81"/>
      <c r="CE11" s="1"/>
      <c r="CF11" s="1"/>
      <c r="CG11" s="1"/>
    </row>
    <row r="12" spans="1:85" hidden="1" outlineLevel="3" x14ac:dyDescent="0.25">
      <c r="A12" s="100"/>
      <c r="B12" s="100"/>
      <c r="C12" s="100"/>
      <c r="E12" s="127">
        <v>3</v>
      </c>
      <c r="H12" s="152" t="s">
        <v>98</v>
      </c>
      <c r="I12" s="161" t="s">
        <v>183</v>
      </c>
      <c r="J12" s="31"/>
      <c r="K12" s="31"/>
      <c r="L12" s="14"/>
      <c r="M12" s="14"/>
      <c r="N12" s="42">
        <f>+N9*0.4</f>
        <v>500000</v>
      </c>
      <c r="O12" s="42">
        <f t="shared" si="2"/>
        <v>425000</v>
      </c>
      <c r="P12" s="19">
        <f t="shared" si="0"/>
        <v>75000</v>
      </c>
      <c r="Q12" s="80">
        <f>+Q9*0.4</f>
        <v>166666.66666666669</v>
      </c>
      <c r="R12" s="80">
        <f>+R9*0.4</f>
        <v>166666.66666666669</v>
      </c>
      <c r="S12" s="80">
        <f>+S9*0.4</f>
        <v>166666.66666666669</v>
      </c>
      <c r="T12" s="80">
        <f>+T9*0.4</f>
        <v>0</v>
      </c>
      <c r="U12" s="80">
        <f>+U9*0.4</f>
        <v>0</v>
      </c>
      <c r="V12" s="19">
        <f>SUM(Q12:U12)</f>
        <v>500000.00000000006</v>
      </c>
      <c r="W12" s="180"/>
      <c r="X12" s="11"/>
      <c r="Y12" s="11"/>
      <c r="Z12" s="28"/>
      <c r="AA12" s="28"/>
      <c r="AB12" s="28"/>
      <c r="AC12" s="29"/>
      <c r="AD12" s="29"/>
      <c r="AE12" s="29"/>
      <c r="AF12" s="29"/>
      <c r="AG12" s="82"/>
      <c r="AH12" s="186"/>
      <c r="AI12" s="214"/>
      <c r="AJ12" s="215"/>
      <c r="AK12" s="11"/>
      <c r="AL12" s="11"/>
      <c r="AM12" s="11"/>
      <c r="AN12" s="11"/>
      <c r="AO12" s="11"/>
      <c r="AP12" s="11"/>
      <c r="AQ12" s="11"/>
      <c r="AR12" s="11"/>
      <c r="AS12" s="28"/>
      <c r="AT12" s="216"/>
      <c r="AU12" s="184"/>
      <c r="AV12" s="29"/>
      <c r="AW12" s="29"/>
      <c r="AX12" s="29"/>
      <c r="AY12" s="29"/>
      <c r="AZ12" s="82"/>
      <c r="BA12" s="82"/>
      <c r="BB12" s="82"/>
      <c r="BC12" s="30"/>
      <c r="BD12" s="11"/>
      <c r="BE12" s="11"/>
      <c r="BF12" s="181"/>
      <c r="BG12" s="180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81"/>
      <c r="BS12" s="180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81"/>
      <c r="CE12" s="1"/>
      <c r="CF12" s="1"/>
      <c r="CG12" s="1"/>
    </row>
    <row r="13" spans="1:85" s="108" customFormat="1" ht="41.25" hidden="1" customHeight="1" outlineLevel="3" collapsed="1" x14ac:dyDescent="0.25">
      <c r="A13" s="116"/>
      <c r="B13" s="116"/>
      <c r="C13" s="116"/>
      <c r="D13" s="107">
        <v>2</v>
      </c>
      <c r="E13" s="116"/>
      <c r="F13" s="116"/>
      <c r="G13" s="116"/>
      <c r="H13" s="153" t="s">
        <v>59</v>
      </c>
      <c r="I13" s="160" t="s">
        <v>185</v>
      </c>
      <c r="J13" s="33"/>
      <c r="K13" s="33">
        <v>24</v>
      </c>
      <c r="L13" s="34">
        <v>2018</v>
      </c>
      <c r="M13" s="34">
        <v>2020</v>
      </c>
      <c r="N13" s="40">
        <v>1250000</v>
      </c>
      <c r="O13" s="40">
        <f t="shared" si="2"/>
        <v>1062500</v>
      </c>
      <c r="P13" s="97">
        <f t="shared" si="0"/>
        <v>187500</v>
      </c>
      <c r="Q13" s="97">
        <v>0</v>
      </c>
      <c r="R13" s="97">
        <f>+N13/3</f>
        <v>416666.66666666669</v>
      </c>
      <c r="S13" s="97">
        <v>416666.66666666669</v>
      </c>
      <c r="T13" s="98">
        <v>416666.66666666669</v>
      </c>
      <c r="U13" s="98">
        <v>0</v>
      </c>
      <c r="V13" s="97">
        <f>SUM(V14:V16)</f>
        <v>1250000</v>
      </c>
      <c r="W13" s="182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83"/>
      <c r="AI13" s="182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83"/>
      <c r="AU13" s="182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83"/>
      <c r="BG13" s="182"/>
      <c r="BH13" s="169"/>
      <c r="BI13" s="169"/>
      <c r="BJ13" s="169"/>
      <c r="BK13" s="169"/>
      <c r="BL13" s="169"/>
      <c r="BM13" s="169"/>
      <c r="BN13" s="169"/>
      <c r="BO13" s="169"/>
      <c r="BP13" s="169"/>
      <c r="BQ13" s="169"/>
      <c r="BR13" s="183"/>
      <c r="BS13" s="182"/>
      <c r="BT13" s="169"/>
      <c r="BU13" s="169"/>
      <c r="BV13" s="169"/>
      <c r="BW13" s="169"/>
      <c r="BX13" s="169"/>
      <c r="BY13" s="169"/>
      <c r="BZ13" s="169"/>
      <c r="CA13" s="169"/>
      <c r="CB13" s="169"/>
      <c r="CC13" s="169"/>
      <c r="CD13" s="183"/>
      <c r="CE13" s="35"/>
      <c r="CF13" s="35"/>
      <c r="CG13" s="35"/>
    </row>
    <row r="14" spans="1:85" hidden="1" outlineLevel="3" x14ac:dyDescent="0.25">
      <c r="A14" s="100"/>
      <c r="B14" s="100"/>
      <c r="C14" s="100"/>
      <c r="E14" s="127">
        <v>1</v>
      </c>
      <c r="H14" s="152" t="s">
        <v>99</v>
      </c>
      <c r="I14" s="162" t="s">
        <v>181</v>
      </c>
      <c r="J14" s="31"/>
      <c r="K14" s="31"/>
      <c r="L14" s="14"/>
      <c r="M14" s="14"/>
      <c r="N14" s="46">
        <f>+N13*0.5</f>
        <v>625000</v>
      </c>
      <c r="O14" s="46">
        <f t="shared" si="2"/>
        <v>531250</v>
      </c>
      <c r="P14" s="80">
        <f t="shared" si="0"/>
        <v>93750</v>
      </c>
      <c r="Q14" s="80">
        <f>+Q13*0.5</f>
        <v>0</v>
      </c>
      <c r="R14" s="95">
        <f>+R13*0.5</f>
        <v>208333.33333333334</v>
      </c>
      <c r="S14" s="95">
        <f>+S13*0.5</f>
        <v>208333.33333333334</v>
      </c>
      <c r="T14" s="95">
        <f>+T13*0.5</f>
        <v>208333.33333333334</v>
      </c>
      <c r="U14" s="95">
        <f>+U13*0.5</f>
        <v>0</v>
      </c>
      <c r="V14" s="19">
        <f>SUM(Q14:U14)</f>
        <v>625000</v>
      </c>
      <c r="W14" s="180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81"/>
      <c r="AI14" s="184"/>
      <c r="AJ14" s="28"/>
      <c r="AK14" s="29"/>
      <c r="AL14" s="29"/>
      <c r="AM14" s="29"/>
      <c r="AN14" s="29"/>
      <c r="AO14" s="86"/>
      <c r="AP14" s="29"/>
      <c r="AQ14" s="81"/>
      <c r="AR14" s="81"/>
      <c r="AS14" s="81"/>
      <c r="AT14" s="185"/>
      <c r="AU14" s="213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185"/>
      <c r="BG14" s="213"/>
      <c r="BH14" s="81"/>
      <c r="BI14" s="81"/>
      <c r="BJ14" s="81"/>
      <c r="BK14" s="81"/>
      <c r="BL14" s="81"/>
      <c r="BM14" s="81"/>
      <c r="BN14" s="81"/>
      <c r="BO14" s="92"/>
      <c r="BP14" s="11"/>
      <c r="BQ14" s="11"/>
      <c r="BR14" s="181"/>
      <c r="BS14" s="180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81"/>
      <c r="CE14" s="1"/>
      <c r="CF14" s="1"/>
      <c r="CG14" s="1"/>
    </row>
    <row r="15" spans="1:85" hidden="1" outlineLevel="3" x14ac:dyDescent="0.25">
      <c r="A15" s="100"/>
      <c r="B15" s="100"/>
      <c r="C15" s="100"/>
      <c r="E15" s="127">
        <v>2</v>
      </c>
      <c r="H15" s="152" t="s">
        <v>100</v>
      </c>
      <c r="I15" s="161" t="s">
        <v>182</v>
      </c>
      <c r="J15" s="31"/>
      <c r="K15" s="31"/>
      <c r="L15" s="14"/>
      <c r="M15" s="14"/>
      <c r="N15" s="46">
        <f>+N13*0.1</f>
        <v>125000</v>
      </c>
      <c r="O15" s="46">
        <f t="shared" si="2"/>
        <v>106250</v>
      </c>
      <c r="P15" s="80">
        <f t="shared" si="0"/>
        <v>18750</v>
      </c>
      <c r="Q15" s="80">
        <f>+Q13*0.1</f>
        <v>0</v>
      </c>
      <c r="R15" s="95">
        <f>+R13*0.1</f>
        <v>41666.666666666672</v>
      </c>
      <c r="S15" s="95">
        <f>+S13*0.1</f>
        <v>41666.666666666672</v>
      </c>
      <c r="T15" s="95">
        <f>+T13*0.1</f>
        <v>41666.666666666672</v>
      </c>
      <c r="U15" s="95">
        <f>+U13*0.1</f>
        <v>0</v>
      </c>
      <c r="V15" s="19">
        <f>SUM(Q15:U15)</f>
        <v>125000.00000000001</v>
      </c>
      <c r="W15" s="180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81"/>
      <c r="AI15" s="180"/>
      <c r="AJ15" s="11"/>
      <c r="AK15" s="11"/>
      <c r="AL15" s="11"/>
      <c r="AM15" s="11"/>
      <c r="AN15" s="28"/>
      <c r="AO15" s="29"/>
      <c r="AP15" s="29"/>
      <c r="AQ15" s="82"/>
      <c r="AR15" s="82"/>
      <c r="AS15" s="82"/>
      <c r="AT15" s="186"/>
      <c r="AU15" s="214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186"/>
      <c r="BG15" s="214"/>
      <c r="BH15" s="82"/>
      <c r="BI15" s="82"/>
      <c r="BJ15" s="82"/>
      <c r="BK15" s="82"/>
      <c r="BL15" s="82"/>
      <c r="BM15" s="82"/>
      <c r="BN15" s="82"/>
      <c r="BO15" s="30"/>
      <c r="BP15" s="11"/>
      <c r="BQ15" s="11"/>
      <c r="BR15" s="181"/>
      <c r="BS15" s="180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81"/>
      <c r="CE15" s="1"/>
      <c r="CF15" s="1"/>
      <c r="CG15" s="1"/>
    </row>
    <row r="16" spans="1:85" hidden="1" outlineLevel="3" x14ac:dyDescent="0.25">
      <c r="A16" s="100"/>
      <c r="B16" s="100"/>
      <c r="C16" s="100"/>
      <c r="E16" s="127">
        <v>3</v>
      </c>
      <c r="H16" s="152" t="s">
        <v>101</v>
      </c>
      <c r="I16" s="161" t="s">
        <v>183</v>
      </c>
      <c r="J16" s="31"/>
      <c r="K16" s="31"/>
      <c r="L16" s="14"/>
      <c r="M16" s="14"/>
      <c r="N16" s="46">
        <f>+N13*0.4</f>
        <v>500000</v>
      </c>
      <c r="O16" s="46">
        <f t="shared" si="2"/>
        <v>425000</v>
      </c>
      <c r="P16" s="80">
        <f t="shared" si="0"/>
        <v>75000</v>
      </c>
      <c r="Q16" s="80">
        <f>+Q13*0.4</f>
        <v>0</v>
      </c>
      <c r="R16" s="95">
        <f>+R13*0.4</f>
        <v>166666.66666666669</v>
      </c>
      <c r="S16" s="95">
        <f>+S13*0.4</f>
        <v>166666.66666666669</v>
      </c>
      <c r="T16" s="95">
        <f>+T13*0.4</f>
        <v>166666.66666666669</v>
      </c>
      <c r="U16" s="95">
        <f>+U13*0.4</f>
        <v>0</v>
      </c>
      <c r="V16" s="19">
        <f>SUM(Q16:U16)</f>
        <v>500000.00000000006</v>
      </c>
      <c r="W16" s="180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81"/>
      <c r="AI16" s="180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81"/>
      <c r="AU16" s="184"/>
      <c r="AV16" s="28"/>
      <c r="AW16" s="28"/>
      <c r="AX16" s="29"/>
      <c r="AY16" s="29"/>
      <c r="AZ16" s="29"/>
      <c r="BA16" s="29"/>
      <c r="BB16" s="82"/>
      <c r="BC16" s="82"/>
      <c r="BD16" s="82"/>
      <c r="BE16" s="28"/>
      <c r="BF16" s="216"/>
      <c r="BG16" s="184"/>
      <c r="BH16" s="29"/>
      <c r="BI16" s="29"/>
      <c r="BJ16" s="29"/>
      <c r="BK16" s="29"/>
      <c r="BL16" s="82"/>
      <c r="BM16" s="82"/>
      <c r="BN16" s="82"/>
      <c r="BO16" s="30"/>
      <c r="BP16" s="11"/>
      <c r="BQ16" s="11"/>
      <c r="BR16" s="181"/>
      <c r="BS16" s="180"/>
      <c r="BT16" s="11"/>
      <c r="BU16" s="11"/>
      <c r="BV16" s="11"/>
      <c r="BW16" s="11"/>
      <c r="BX16" s="11"/>
      <c r="BY16" s="11"/>
      <c r="BZ16" s="11"/>
      <c r="CA16" s="30"/>
      <c r="CB16" s="11"/>
      <c r="CC16" s="11"/>
      <c r="CD16" s="181"/>
      <c r="CE16" s="1"/>
      <c r="CF16" s="1"/>
      <c r="CG16" s="1"/>
    </row>
    <row r="17" spans="1:85" s="108" customFormat="1" ht="41.25" hidden="1" customHeight="1" outlineLevel="3" collapsed="1" x14ac:dyDescent="0.25">
      <c r="A17" s="116"/>
      <c r="B17" s="116"/>
      <c r="C17" s="116"/>
      <c r="D17" s="107">
        <v>3</v>
      </c>
      <c r="E17" s="116"/>
      <c r="F17" s="116"/>
      <c r="H17" s="153" t="s">
        <v>60</v>
      </c>
      <c r="I17" s="160" t="s">
        <v>186</v>
      </c>
      <c r="J17" s="33"/>
      <c r="K17" s="33">
        <v>24</v>
      </c>
      <c r="L17" s="34">
        <v>2018</v>
      </c>
      <c r="M17" s="34">
        <v>2020</v>
      </c>
      <c r="N17" s="40">
        <v>1250000</v>
      </c>
      <c r="O17" s="40">
        <f t="shared" si="2"/>
        <v>1062500</v>
      </c>
      <c r="P17" s="97">
        <f t="shared" si="0"/>
        <v>187500</v>
      </c>
      <c r="Q17" s="97">
        <v>0</v>
      </c>
      <c r="R17" s="97">
        <f>+N17/3</f>
        <v>416666.66666666669</v>
      </c>
      <c r="S17" s="97">
        <v>416666.66666666669</v>
      </c>
      <c r="T17" s="98">
        <v>416666.66666666669</v>
      </c>
      <c r="U17" s="98">
        <v>0</v>
      </c>
      <c r="V17" s="97">
        <f>SUM(V18:V20)</f>
        <v>1250000</v>
      </c>
      <c r="W17" s="182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83"/>
      <c r="AI17" s="182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83"/>
      <c r="AU17" s="182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83"/>
      <c r="BG17" s="182"/>
      <c r="BH17" s="169"/>
      <c r="BI17" s="169"/>
      <c r="BJ17" s="169"/>
      <c r="BK17" s="169"/>
      <c r="BL17" s="169"/>
      <c r="BM17" s="169"/>
      <c r="BN17" s="169"/>
      <c r="BO17" s="169"/>
      <c r="BP17" s="169"/>
      <c r="BQ17" s="169"/>
      <c r="BR17" s="183"/>
      <c r="BS17" s="182"/>
      <c r="BT17" s="169"/>
      <c r="BU17" s="169"/>
      <c r="BV17" s="169"/>
      <c r="BW17" s="169"/>
      <c r="BX17" s="169"/>
      <c r="BY17" s="169"/>
      <c r="BZ17" s="169"/>
      <c r="CA17" s="169"/>
      <c r="CB17" s="169"/>
      <c r="CC17" s="169"/>
      <c r="CD17" s="183"/>
      <c r="CE17" s="35"/>
      <c r="CF17" s="35"/>
      <c r="CG17" s="35"/>
    </row>
    <row r="18" spans="1:85" hidden="1" outlineLevel="3" x14ac:dyDescent="0.25">
      <c r="A18" s="100"/>
      <c r="B18" s="100"/>
      <c r="C18" s="100"/>
      <c r="E18" s="127">
        <v>1</v>
      </c>
      <c r="H18" s="152" t="s">
        <v>102</v>
      </c>
      <c r="I18" s="161" t="s">
        <v>181</v>
      </c>
      <c r="J18" s="31"/>
      <c r="K18" s="31"/>
      <c r="L18" s="14"/>
      <c r="M18" s="14"/>
      <c r="N18" s="46">
        <f>+N17*0.5</f>
        <v>625000</v>
      </c>
      <c r="O18" s="46">
        <f t="shared" si="2"/>
        <v>531250</v>
      </c>
      <c r="P18" s="80">
        <f t="shared" si="0"/>
        <v>93750</v>
      </c>
      <c r="Q18" s="80">
        <f>+Q17*0.5</f>
        <v>0</v>
      </c>
      <c r="R18" s="95">
        <f>+R17*0.5</f>
        <v>208333.33333333334</v>
      </c>
      <c r="S18" s="95">
        <f>+S17*0.5</f>
        <v>208333.33333333334</v>
      </c>
      <c r="T18" s="95">
        <f>+T17*0.5</f>
        <v>208333.33333333334</v>
      </c>
      <c r="U18" s="95">
        <f>+U17*0.5</f>
        <v>0</v>
      </c>
      <c r="V18" s="19">
        <f>SUM(Q18:U18)</f>
        <v>625000</v>
      </c>
      <c r="W18" s="180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81"/>
      <c r="AI18" s="184"/>
      <c r="AJ18" s="28"/>
      <c r="AK18" s="29"/>
      <c r="AL18" s="29"/>
      <c r="AM18" s="29"/>
      <c r="AN18" s="29"/>
      <c r="AO18" s="86"/>
      <c r="AP18" s="29"/>
      <c r="AQ18" s="81"/>
      <c r="AR18" s="81"/>
      <c r="AS18" s="81"/>
      <c r="AT18" s="185"/>
      <c r="AU18" s="213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185"/>
      <c r="BG18" s="213"/>
      <c r="BH18" s="81"/>
      <c r="BI18" s="81"/>
      <c r="BJ18" s="81"/>
      <c r="BK18" s="81"/>
      <c r="BL18" s="81"/>
      <c r="BM18" s="81"/>
      <c r="BN18" s="81"/>
      <c r="BO18" s="92"/>
      <c r="BP18" s="11"/>
      <c r="BQ18" s="11"/>
      <c r="BR18" s="181"/>
      <c r="BS18" s="180"/>
      <c r="BT18" s="11"/>
      <c r="BU18" s="11"/>
      <c r="BV18" s="11"/>
      <c r="BW18" s="11"/>
      <c r="BX18" s="11"/>
      <c r="BY18" s="11"/>
      <c r="BZ18" s="11"/>
      <c r="CA18" s="30"/>
      <c r="CB18" s="11"/>
      <c r="CC18" s="11"/>
      <c r="CD18" s="181"/>
      <c r="CE18" s="1"/>
      <c r="CF18" s="1"/>
      <c r="CG18" s="1"/>
    </row>
    <row r="19" spans="1:85" hidden="1" outlineLevel="3" x14ac:dyDescent="0.25">
      <c r="A19" s="100"/>
      <c r="B19" s="100"/>
      <c r="C19" s="100"/>
      <c r="E19" s="127">
        <v>2</v>
      </c>
      <c r="H19" s="152" t="s">
        <v>103</v>
      </c>
      <c r="I19" s="161" t="s">
        <v>182</v>
      </c>
      <c r="J19" s="31"/>
      <c r="K19" s="31"/>
      <c r="L19" s="14"/>
      <c r="M19" s="14"/>
      <c r="N19" s="46">
        <f>+N17*0.1</f>
        <v>125000</v>
      </c>
      <c r="O19" s="46">
        <f t="shared" si="2"/>
        <v>106250</v>
      </c>
      <c r="P19" s="80">
        <f t="shared" si="0"/>
        <v>18750</v>
      </c>
      <c r="Q19" s="80">
        <f>+Q17*0.1</f>
        <v>0</v>
      </c>
      <c r="R19" s="95">
        <f>+R17*0.1</f>
        <v>41666.666666666672</v>
      </c>
      <c r="S19" s="95">
        <f>+S17*0.1</f>
        <v>41666.666666666672</v>
      </c>
      <c r="T19" s="95">
        <f>+T17*0.1</f>
        <v>41666.666666666672</v>
      </c>
      <c r="U19" s="95">
        <f>+U17*0.1</f>
        <v>0</v>
      </c>
      <c r="V19" s="19">
        <f>SUM(Q19:U19)</f>
        <v>125000.00000000001</v>
      </c>
      <c r="W19" s="180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81"/>
      <c r="AI19" s="180"/>
      <c r="AJ19" s="11"/>
      <c r="AK19" s="11"/>
      <c r="AL19" s="11"/>
      <c r="AM19" s="11"/>
      <c r="AN19" s="28"/>
      <c r="AO19" s="29"/>
      <c r="AP19" s="29"/>
      <c r="AQ19" s="82"/>
      <c r="AR19" s="82"/>
      <c r="AS19" s="82"/>
      <c r="AT19" s="186"/>
      <c r="AU19" s="214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186"/>
      <c r="BG19" s="214"/>
      <c r="BH19" s="82"/>
      <c r="BI19" s="82"/>
      <c r="BJ19" s="82"/>
      <c r="BK19" s="82"/>
      <c r="BL19" s="82"/>
      <c r="BM19" s="82"/>
      <c r="BN19" s="82"/>
      <c r="BO19" s="30"/>
      <c r="BP19" s="11"/>
      <c r="BQ19" s="11"/>
      <c r="BR19" s="181"/>
      <c r="BS19" s="180"/>
      <c r="BT19" s="11"/>
      <c r="BU19" s="11"/>
      <c r="BV19" s="11"/>
      <c r="BW19" s="11"/>
      <c r="BX19" s="11"/>
      <c r="BY19" s="11"/>
      <c r="BZ19" s="11"/>
      <c r="CA19" s="30"/>
      <c r="CB19" s="11"/>
      <c r="CC19" s="11"/>
      <c r="CD19" s="181"/>
      <c r="CE19" s="1"/>
      <c r="CF19" s="1"/>
      <c r="CG19" s="1"/>
    </row>
    <row r="20" spans="1:85" hidden="1" outlineLevel="3" x14ac:dyDescent="0.25">
      <c r="A20" s="100"/>
      <c r="B20" s="100"/>
      <c r="C20" s="100"/>
      <c r="E20" s="127">
        <v>3</v>
      </c>
      <c r="H20" s="152" t="s">
        <v>104</v>
      </c>
      <c r="I20" s="161" t="s">
        <v>183</v>
      </c>
      <c r="J20" s="31"/>
      <c r="K20" s="31"/>
      <c r="L20" s="14"/>
      <c r="M20" s="14"/>
      <c r="N20" s="46">
        <f>+N17*0.4</f>
        <v>500000</v>
      </c>
      <c r="O20" s="46">
        <f t="shared" si="2"/>
        <v>425000</v>
      </c>
      <c r="P20" s="80">
        <f t="shared" si="0"/>
        <v>75000</v>
      </c>
      <c r="Q20" s="80">
        <f>+Q17*0.4</f>
        <v>0</v>
      </c>
      <c r="R20" s="95">
        <f>+R17*0.4</f>
        <v>166666.66666666669</v>
      </c>
      <c r="S20" s="95">
        <f>+S17*0.4</f>
        <v>166666.66666666669</v>
      </c>
      <c r="T20" s="95">
        <f>+T17*0.4</f>
        <v>166666.66666666669</v>
      </c>
      <c r="U20" s="95">
        <f>+U17*0.4</f>
        <v>0</v>
      </c>
      <c r="V20" s="19">
        <f>SUM(Q20:U20)</f>
        <v>500000.00000000006</v>
      </c>
      <c r="W20" s="180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81"/>
      <c r="AI20" s="180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81"/>
      <c r="AU20" s="184"/>
      <c r="AV20" s="28"/>
      <c r="AW20" s="28"/>
      <c r="AX20" s="29"/>
      <c r="AY20" s="29"/>
      <c r="AZ20" s="29"/>
      <c r="BA20" s="29"/>
      <c r="BB20" s="82"/>
      <c r="BC20" s="82"/>
      <c r="BD20" s="82"/>
      <c r="BE20" s="28"/>
      <c r="BF20" s="216"/>
      <c r="BG20" s="184"/>
      <c r="BH20" s="29"/>
      <c r="BI20" s="29"/>
      <c r="BJ20" s="29"/>
      <c r="BK20" s="29"/>
      <c r="BL20" s="82"/>
      <c r="BM20" s="82"/>
      <c r="BN20" s="82"/>
      <c r="BO20" s="30"/>
      <c r="BP20" s="11"/>
      <c r="BQ20" s="11"/>
      <c r="BR20" s="181"/>
      <c r="BS20" s="180"/>
      <c r="BT20" s="11"/>
      <c r="BU20" s="11"/>
      <c r="BV20" s="11"/>
      <c r="BW20" s="11"/>
      <c r="BX20" s="11"/>
      <c r="BY20" s="11"/>
      <c r="BZ20" s="11"/>
      <c r="CA20" s="30"/>
      <c r="CB20" s="11"/>
      <c r="CC20" s="11"/>
      <c r="CD20" s="181"/>
      <c r="CE20" s="1"/>
      <c r="CF20" s="1"/>
      <c r="CG20" s="1"/>
    </row>
    <row r="21" spans="1:85" s="108" customFormat="1" ht="41.25" hidden="1" customHeight="1" outlineLevel="3" collapsed="1" x14ac:dyDescent="0.25">
      <c r="A21" s="116"/>
      <c r="B21" s="116"/>
      <c r="C21" s="116"/>
      <c r="D21" s="107">
        <v>4</v>
      </c>
      <c r="E21" s="116"/>
      <c r="F21" s="116"/>
      <c r="H21" s="153" t="s">
        <v>61</v>
      </c>
      <c r="I21" s="160" t="s">
        <v>187</v>
      </c>
      <c r="J21" s="33"/>
      <c r="K21" s="33">
        <v>24</v>
      </c>
      <c r="L21" s="34">
        <v>2019</v>
      </c>
      <c r="M21" s="34">
        <v>2021</v>
      </c>
      <c r="N21" s="40">
        <v>1250000</v>
      </c>
      <c r="O21" s="40">
        <f t="shared" si="2"/>
        <v>1062500</v>
      </c>
      <c r="P21" s="97">
        <f t="shared" si="0"/>
        <v>187500</v>
      </c>
      <c r="Q21" s="97">
        <f>+Q18*0.4</f>
        <v>0</v>
      </c>
      <c r="R21" s="97">
        <f>+N21/3</f>
        <v>416666.66666666669</v>
      </c>
      <c r="S21" s="97">
        <f>+N21/3</f>
        <v>416666.66666666669</v>
      </c>
      <c r="T21" s="97">
        <f>+N21/3</f>
        <v>416666.66666666669</v>
      </c>
      <c r="U21" s="98">
        <f>+U18*0.4</f>
        <v>0</v>
      </c>
      <c r="V21" s="97">
        <f>SUM(V22:V24)</f>
        <v>1250000</v>
      </c>
      <c r="W21" s="182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83"/>
      <c r="AI21" s="182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83"/>
      <c r="AU21" s="182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83"/>
      <c r="BG21" s="182"/>
      <c r="BH21" s="169"/>
      <c r="BI21" s="169"/>
      <c r="BJ21" s="169"/>
      <c r="BK21" s="169"/>
      <c r="BL21" s="169"/>
      <c r="BM21" s="169"/>
      <c r="BN21" s="169"/>
      <c r="BO21" s="169"/>
      <c r="BP21" s="169"/>
      <c r="BQ21" s="169"/>
      <c r="BR21" s="183"/>
      <c r="BS21" s="182"/>
      <c r="BT21" s="169"/>
      <c r="BU21" s="169"/>
      <c r="BV21" s="169"/>
      <c r="BW21" s="169"/>
      <c r="BX21" s="169"/>
      <c r="BY21" s="169"/>
      <c r="BZ21" s="169"/>
      <c r="CA21" s="169"/>
      <c r="CB21" s="169"/>
      <c r="CC21" s="169"/>
      <c r="CD21" s="183"/>
      <c r="CE21" s="35"/>
      <c r="CF21" s="35"/>
      <c r="CG21" s="35"/>
    </row>
    <row r="22" spans="1:85" hidden="1" outlineLevel="3" x14ac:dyDescent="0.25">
      <c r="A22" s="100"/>
      <c r="B22" s="100"/>
      <c r="C22" s="100"/>
      <c r="D22" s="107"/>
      <c r="E22" s="127">
        <v>1</v>
      </c>
      <c r="H22" s="152" t="s">
        <v>105</v>
      </c>
      <c r="I22" s="161" t="s">
        <v>181</v>
      </c>
      <c r="J22" s="31"/>
      <c r="K22" s="31"/>
      <c r="L22" s="14"/>
      <c r="M22" s="14"/>
      <c r="N22" s="46">
        <f>+N21*0.5</f>
        <v>625000</v>
      </c>
      <c r="O22" s="46">
        <f t="shared" si="2"/>
        <v>531250</v>
      </c>
      <c r="P22" s="80">
        <f t="shared" si="0"/>
        <v>93750</v>
      </c>
      <c r="Q22" s="80">
        <f>+Q21*0.5</f>
        <v>0</v>
      </c>
      <c r="R22" s="95">
        <f>+R21*0.5</f>
        <v>208333.33333333334</v>
      </c>
      <c r="S22" s="95">
        <f>+S21*0.5</f>
        <v>208333.33333333334</v>
      </c>
      <c r="T22" s="95">
        <f>+T21*0.5</f>
        <v>208333.33333333334</v>
      </c>
      <c r="U22" s="95">
        <f>+U21*0.5</f>
        <v>0</v>
      </c>
      <c r="V22" s="19">
        <f>SUM(Q22:U22)</f>
        <v>625000</v>
      </c>
      <c r="W22" s="180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81"/>
      <c r="AI22" s="180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81"/>
      <c r="AU22" s="184"/>
      <c r="AV22" s="28"/>
      <c r="AW22" s="29"/>
      <c r="AX22" s="29"/>
      <c r="AY22" s="29"/>
      <c r="AZ22" s="29"/>
      <c r="BA22" s="86"/>
      <c r="BB22" s="29"/>
      <c r="BC22" s="81"/>
      <c r="BD22" s="81"/>
      <c r="BE22" s="81"/>
      <c r="BF22" s="185"/>
      <c r="BG22" s="213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185"/>
      <c r="BS22" s="213"/>
      <c r="BT22" s="81"/>
      <c r="BU22" s="81"/>
      <c r="BV22" s="81"/>
      <c r="BW22" s="81"/>
      <c r="BX22" s="81"/>
      <c r="BY22" s="81"/>
      <c r="BZ22" s="81"/>
      <c r="CA22" s="92"/>
      <c r="CB22" s="11"/>
      <c r="CC22" s="11"/>
      <c r="CD22" s="181"/>
      <c r="CE22" s="1"/>
      <c r="CF22" s="1"/>
      <c r="CG22" s="1"/>
    </row>
    <row r="23" spans="1:85" hidden="1" outlineLevel="3" x14ac:dyDescent="0.25">
      <c r="A23" s="100"/>
      <c r="B23" s="100"/>
      <c r="C23" s="100"/>
      <c r="D23" s="107"/>
      <c r="E23" s="127">
        <v>2</v>
      </c>
      <c r="H23" s="152" t="s">
        <v>106</v>
      </c>
      <c r="I23" s="161" t="s">
        <v>182</v>
      </c>
      <c r="J23" s="31"/>
      <c r="K23" s="31"/>
      <c r="L23" s="14"/>
      <c r="M23" s="14"/>
      <c r="N23" s="46">
        <f>+N21*0.1</f>
        <v>125000</v>
      </c>
      <c r="O23" s="46">
        <f t="shared" si="2"/>
        <v>106250</v>
      </c>
      <c r="P23" s="80">
        <f t="shared" si="0"/>
        <v>18750</v>
      </c>
      <c r="Q23" s="80">
        <f>+Q21*0.1</f>
        <v>0</v>
      </c>
      <c r="R23" s="95">
        <f>+R21*0.1</f>
        <v>41666.666666666672</v>
      </c>
      <c r="S23" s="95">
        <f>+S21*0.1</f>
        <v>41666.666666666672</v>
      </c>
      <c r="T23" s="95">
        <f>+T21*0.1</f>
        <v>41666.666666666672</v>
      </c>
      <c r="U23" s="95">
        <f>+U21*0.1</f>
        <v>0</v>
      </c>
      <c r="V23" s="19">
        <f>SUM(Q23:U23)</f>
        <v>125000.00000000001</v>
      </c>
      <c r="W23" s="180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81"/>
      <c r="AI23" s="180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81"/>
      <c r="AU23" s="180"/>
      <c r="AV23" s="11"/>
      <c r="AW23" s="11"/>
      <c r="AX23" s="11"/>
      <c r="AY23" s="11"/>
      <c r="AZ23" s="28"/>
      <c r="BA23" s="29"/>
      <c r="BB23" s="29"/>
      <c r="BC23" s="82"/>
      <c r="BD23" s="82"/>
      <c r="BE23" s="82"/>
      <c r="BF23" s="186"/>
      <c r="BG23" s="214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186"/>
      <c r="BS23" s="214"/>
      <c r="BT23" s="82"/>
      <c r="BU23" s="82"/>
      <c r="BV23" s="82"/>
      <c r="BW23" s="82"/>
      <c r="BX23" s="82"/>
      <c r="BY23" s="82"/>
      <c r="BZ23" s="82"/>
      <c r="CA23" s="30"/>
      <c r="CB23" s="11"/>
      <c r="CC23" s="11"/>
      <c r="CD23" s="181"/>
      <c r="CE23" s="1"/>
      <c r="CF23" s="1"/>
      <c r="CG23" s="1"/>
    </row>
    <row r="24" spans="1:85" hidden="1" outlineLevel="3" x14ac:dyDescent="0.25">
      <c r="A24" s="100"/>
      <c r="B24" s="100"/>
      <c r="C24" s="100"/>
      <c r="D24" s="107"/>
      <c r="E24" s="127">
        <v>3</v>
      </c>
      <c r="H24" s="152" t="s">
        <v>107</v>
      </c>
      <c r="I24" s="161" t="s">
        <v>183</v>
      </c>
      <c r="J24" s="31"/>
      <c r="K24" s="31"/>
      <c r="L24" s="14"/>
      <c r="M24" s="14"/>
      <c r="N24" s="46">
        <f>+N21*0.4</f>
        <v>500000</v>
      </c>
      <c r="O24" s="46">
        <f t="shared" si="2"/>
        <v>425000</v>
      </c>
      <c r="P24" s="80">
        <f t="shared" si="0"/>
        <v>75000</v>
      </c>
      <c r="Q24" s="80">
        <f>+Q21*0.4</f>
        <v>0</v>
      </c>
      <c r="R24" s="95">
        <f>+R21*0.4</f>
        <v>166666.66666666669</v>
      </c>
      <c r="S24" s="95">
        <f>+S21*0.4</f>
        <v>166666.66666666669</v>
      </c>
      <c r="T24" s="95">
        <f>+T21*0.4</f>
        <v>166666.66666666669</v>
      </c>
      <c r="U24" s="95">
        <f>+U21*0.4</f>
        <v>0</v>
      </c>
      <c r="V24" s="19">
        <f>SUM(Q24:U24)</f>
        <v>500000.00000000006</v>
      </c>
      <c r="W24" s="180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81"/>
      <c r="AI24" s="180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81"/>
      <c r="AU24" s="180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81"/>
      <c r="BG24" s="184"/>
      <c r="BH24" s="28"/>
      <c r="BI24" s="28"/>
      <c r="BJ24" s="29"/>
      <c r="BK24" s="29"/>
      <c r="BL24" s="29"/>
      <c r="BM24" s="29"/>
      <c r="BN24" s="82"/>
      <c r="BO24" s="82"/>
      <c r="BP24" s="82"/>
      <c r="BQ24" s="28"/>
      <c r="BR24" s="216"/>
      <c r="BS24" s="184"/>
      <c r="BT24" s="29"/>
      <c r="BU24" s="29"/>
      <c r="BV24" s="29"/>
      <c r="BW24" s="29"/>
      <c r="BX24" s="82"/>
      <c r="BY24" s="82"/>
      <c r="BZ24" s="82"/>
      <c r="CA24" s="30"/>
      <c r="CB24" s="11"/>
      <c r="CC24" s="11"/>
      <c r="CD24" s="181"/>
      <c r="CE24" s="1"/>
      <c r="CF24" s="1"/>
      <c r="CG24" s="1"/>
    </row>
    <row r="25" spans="1:85" s="100" customFormat="1" ht="42.75" customHeight="1" outlineLevel="2" collapsed="1" x14ac:dyDescent="0.25">
      <c r="C25" s="100">
        <v>2</v>
      </c>
      <c r="D25" s="116"/>
      <c r="H25" s="152" t="s">
        <v>3</v>
      </c>
      <c r="I25" s="159" t="s">
        <v>291</v>
      </c>
      <c r="J25" s="96">
        <v>2021</v>
      </c>
      <c r="K25" s="96"/>
      <c r="L25" s="14"/>
      <c r="M25" s="14"/>
      <c r="N25" s="44">
        <v>5000000</v>
      </c>
      <c r="O25" s="44">
        <f t="shared" si="2"/>
        <v>4250000</v>
      </c>
      <c r="P25" s="20">
        <f t="shared" si="0"/>
        <v>750000</v>
      </c>
      <c r="Q25" s="20">
        <f t="shared" ref="Q25:V25" si="5">+Q26+Q30+Q34+Q38</f>
        <v>416666.66666666669</v>
      </c>
      <c r="R25" s="20">
        <f t="shared" si="5"/>
        <v>1250001</v>
      </c>
      <c r="S25" s="20">
        <f t="shared" si="5"/>
        <v>1666664</v>
      </c>
      <c r="T25" s="20">
        <f t="shared" si="5"/>
        <v>1250001</v>
      </c>
      <c r="U25" s="20">
        <f t="shared" si="5"/>
        <v>416667</v>
      </c>
      <c r="V25" s="20">
        <f t="shared" si="5"/>
        <v>4999999.666666667</v>
      </c>
      <c r="W25" s="180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81"/>
      <c r="AI25" s="180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81"/>
      <c r="AU25" s="180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81"/>
      <c r="BG25" s="180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81"/>
      <c r="BS25" s="180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81"/>
      <c r="CE25" s="99"/>
      <c r="CF25" s="99"/>
      <c r="CG25" s="99"/>
    </row>
    <row r="26" spans="1:85" s="108" customFormat="1" ht="41.25" hidden="1" customHeight="1" outlineLevel="3" x14ac:dyDescent="0.25">
      <c r="A26" s="116"/>
      <c r="B26" s="116"/>
      <c r="C26" s="116"/>
      <c r="D26" s="108">
        <v>1</v>
      </c>
      <c r="H26" s="153" t="s">
        <v>62</v>
      </c>
      <c r="I26" s="160" t="s">
        <v>188</v>
      </c>
      <c r="J26" s="33"/>
      <c r="K26" s="33">
        <v>24</v>
      </c>
      <c r="L26" s="34">
        <v>2017</v>
      </c>
      <c r="M26" s="34">
        <v>2019</v>
      </c>
      <c r="N26" s="40">
        <f>+N25/4</f>
        <v>1250000</v>
      </c>
      <c r="O26" s="40">
        <f t="shared" si="2"/>
        <v>1062500</v>
      </c>
      <c r="P26" s="97">
        <f t="shared" si="0"/>
        <v>187500</v>
      </c>
      <c r="Q26" s="97">
        <f>+N26/3</f>
        <v>416666.66666666669</v>
      </c>
      <c r="R26" s="97">
        <v>416667</v>
      </c>
      <c r="S26" s="97">
        <v>416666</v>
      </c>
      <c r="T26" s="98">
        <v>0</v>
      </c>
      <c r="U26" s="98">
        <v>0</v>
      </c>
      <c r="V26" s="97">
        <f>SUM(V27:V29)</f>
        <v>1249999.6666666667</v>
      </c>
      <c r="W26" s="182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83"/>
      <c r="AI26" s="182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83"/>
      <c r="AU26" s="182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83"/>
      <c r="BG26" s="182"/>
      <c r="BH26" s="169"/>
      <c r="BI26" s="169"/>
      <c r="BJ26" s="169"/>
      <c r="BK26" s="169"/>
      <c r="BL26" s="169"/>
      <c r="BM26" s="169"/>
      <c r="BN26" s="169"/>
      <c r="BO26" s="169"/>
      <c r="BP26" s="169"/>
      <c r="BQ26" s="169"/>
      <c r="BR26" s="183"/>
      <c r="BS26" s="182"/>
      <c r="BT26" s="169"/>
      <c r="BU26" s="169"/>
      <c r="BV26" s="169"/>
      <c r="BW26" s="169"/>
      <c r="BX26" s="169"/>
      <c r="BY26" s="169"/>
      <c r="BZ26" s="169"/>
      <c r="CA26" s="169"/>
      <c r="CB26" s="169"/>
      <c r="CC26" s="169"/>
      <c r="CD26" s="183"/>
      <c r="CE26" s="35"/>
      <c r="CF26" s="35"/>
      <c r="CG26" s="35"/>
    </row>
    <row r="27" spans="1:85" hidden="1" outlineLevel="3" x14ac:dyDescent="0.25">
      <c r="A27" s="100"/>
      <c r="B27" s="100"/>
      <c r="C27" s="100"/>
      <c r="E27" s="127">
        <v>1</v>
      </c>
      <c r="H27" s="152" t="s">
        <v>108</v>
      </c>
      <c r="I27" s="161" t="s">
        <v>181</v>
      </c>
      <c r="J27" s="31"/>
      <c r="K27" s="31"/>
      <c r="L27" s="14"/>
      <c r="M27" s="14"/>
      <c r="N27" s="46">
        <f>+N26*0.5</f>
        <v>625000</v>
      </c>
      <c r="O27" s="46">
        <f t="shared" si="2"/>
        <v>531250</v>
      </c>
      <c r="P27" s="80">
        <f t="shared" si="0"/>
        <v>93750</v>
      </c>
      <c r="Q27" s="80">
        <f>+Q26*0.5</f>
        <v>208333.33333333334</v>
      </c>
      <c r="R27" s="95">
        <f>+R26*0.5</f>
        <v>208333.5</v>
      </c>
      <c r="S27" s="95">
        <f>+S26*0.5</f>
        <v>208333</v>
      </c>
      <c r="T27" s="95">
        <f>+T26*0.5</f>
        <v>0</v>
      </c>
      <c r="U27" s="95">
        <f>+U26*0.5</f>
        <v>0</v>
      </c>
      <c r="V27" s="19">
        <f>SUM(Q27:U27)</f>
        <v>624999.83333333337</v>
      </c>
      <c r="W27" s="184"/>
      <c r="X27" s="28"/>
      <c r="Y27" s="29"/>
      <c r="Z27" s="29"/>
      <c r="AA27" s="29"/>
      <c r="AB27" s="29"/>
      <c r="AC27" s="86"/>
      <c r="AD27" s="29"/>
      <c r="AE27" s="81"/>
      <c r="AF27" s="81"/>
      <c r="AG27" s="81"/>
      <c r="AH27" s="185"/>
      <c r="AI27" s="213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185"/>
      <c r="AU27" s="213"/>
      <c r="AV27" s="81"/>
      <c r="AW27" s="81"/>
      <c r="AX27" s="81"/>
      <c r="AY27" s="81"/>
      <c r="AZ27" s="81"/>
      <c r="BA27" s="81"/>
      <c r="BB27" s="81"/>
      <c r="BC27" s="92"/>
      <c r="BD27" s="11"/>
      <c r="BE27" s="11"/>
      <c r="BF27" s="181"/>
      <c r="BG27" s="235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36"/>
      <c r="BS27" s="180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81"/>
      <c r="CE27" s="1"/>
      <c r="CF27" s="1"/>
      <c r="CG27" s="1"/>
    </row>
    <row r="28" spans="1:85" hidden="1" outlineLevel="3" x14ac:dyDescent="0.25">
      <c r="A28" s="100"/>
      <c r="B28" s="100"/>
      <c r="C28" s="100"/>
      <c r="E28" s="127">
        <v>2</v>
      </c>
      <c r="H28" s="152" t="s">
        <v>109</v>
      </c>
      <c r="I28" s="161" t="s">
        <v>182</v>
      </c>
      <c r="J28" s="31"/>
      <c r="K28" s="31"/>
      <c r="L28" s="14"/>
      <c r="M28" s="14"/>
      <c r="N28" s="46">
        <f>+N26*0.1</f>
        <v>125000</v>
      </c>
      <c r="O28" s="46">
        <f t="shared" si="2"/>
        <v>106250</v>
      </c>
      <c r="P28" s="80">
        <f t="shared" si="0"/>
        <v>18750</v>
      </c>
      <c r="Q28" s="80">
        <f>+Q26*0.1</f>
        <v>41666.666666666672</v>
      </c>
      <c r="R28" s="95">
        <f>+R26*0.1</f>
        <v>41666.700000000004</v>
      </c>
      <c r="S28" s="95">
        <f>+S26*0.1</f>
        <v>41666.600000000006</v>
      </c>
      <c r="T28" s="95">
        <f>+T26*0.1</f>
        <v>0</v>
      </c>
      <c r="U28" s="95">
        <f>+U26*0.1</f>
        <v>0</v>
      </c>
      <c r="V28" s="19">
        <f>SUM(Q28:U28)</f>
        <v>124999.96666666667</v>
      </c>
      <c r="W28" s="180"/>
      <c r="X28" s="11"/>
      <c r="Y28" s="11"/>
      <c r="Z28" s="11"/>
      <c r="AA28" s="11"/>
      <c r="AB28" s="28"/>
      <c r="AC28" s="29"/>
      <c r="AD28" s="29"/>
      <c r="AE28" s="82"/>
      <c r="AF28" s="82"/>
      <c r="AG28" s="82"/>
      <c r="AH28" s="186"/>
      <c r="AI28" s="214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186"/>
      <c r="AU28" s="214"/>
      <c r="AV28" s="82"/>
      <c r="AW28" s="82"/>
      <c r="AX28" s="82"/>
      <c r="AY28" s="82"/>
      <c r="AZ28" s="82"/>
      <c r="BA28" s="82"/>
      <c r="BB28" s="82"/>
      <c r="BC28" s="30"/>
      <c r="BD28" s="11"/>
      <c r="BE28" s="11"/>
      <c r="BF28" s="181"/>
      <c r="BG28" s="235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36"/>
      <c r="BS28" s="180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81"/>
      <c r="CE28" s="1"/>
      <c r="CF28" s="1"/>
      <c r="CG28" s="1"/>
    </row>
    <row r="29" spans="1:85" hidden="1" outlineLevel="3" x14ac:dyDescent="0.25">
      <c r="A29" s="100"/>
      <c r="B29" s="100"/>
      <c r="C29" s="100"/>
      <c r="E29" s="127">
        <v>3</v>
      </c>
      <c r="H29" s="152" t="s">
        <v>110</v>
      </c>
      <c r="I29" s="161" t="s">
        <v>183</v>
      </c>
      <c r="J29" s="31"/>
      <c r="K29" s="31"/>
      <c r="L29" s="14"/>
      <c r="M29" s="14"/>
      <c r="N29" s="46">
        <f>+N26*0.4</f>
        <v>500000</v>
      </c>
      <c r="O29" s="46">
        <f t="shared" si="2"/>
        <v>425000</v>
      </c>
      <c r="P29" s="80">
        <f t="shared" si="0"/>
        <v>75000</v>
      </c>
      <c r="Q29" s="80">
        <f>+Q26*0.4</f>
        <v>166666.66666666669</v>
      </c>
      <c r="R29" s="95">
        <f>+R26*0.4</f>
        <v>166666.80000000002</v>
      </c>
      <c r="S29" s="95">
        <f>+S26*0.4</f>
        <v>166666.40000000002</v>
      </c>
      <c r="T29" s="95">
        <f>+T26*0.4</f>
        <v>0</v>
      </c>
      <c r="U29" s="95">
        <f>+U26*0.4</f>
        <v>0</v>
      </c>
      <c r="V29" s="19">
        <f>SUM(Q29:U29)</f>
        <v>499999.8666666667</v>
      </c>
      <c r="W29" s="180"/>
      <c r="X29" s="11"/>
      <c r="Y29" s="11"/>
      <c r="Z29" s="11"/>
      <c r="AA29" s="28"/>
      <c r="AB29" s="28"/>
      <c r="AC29" s="28"/>
      <c r="AD29" s="29"/>
      <c r="AE29" s="29"/>
      <c r="AF29" s="29"/>
      <c r="AG29" s="29"/>
      <c r="AH29" s="186"/>
      <c r="AI29" s="214"/>
      <c r="AJ29" s="82"/>
      <c r="AK29" s="91"/>
      <c r="AL29" s="91"/>
      <c r="AM29" s="91"/>
      <c r="AN29" s="91"/>
      <c r="AO29" s="91"/>
      <c r="AP29" s="91"/>
      <c r="AQ29" s="91"/>
      <c r="AR29" s="91"/>
      <c r="AS29" s="28"/>
      <c r="AT29" s="216"/>
      <c r="AU29" s="184"/>
      <c r="AV29" s="29"/>
      <c r="AW29" s="29"/>
      <c r="AX29" s="29"/>
      <c r="AY29" s="29"/>
      <c r="AZ29" s="82"/>
      <c r="BA29" s="82"/>
      <c r="BB29" s="82"/>
      <c r="BC29" s="30"/>
      <c r="BD29" s="11"/>
      <c r="BE29" s="11"/>
      <c r="BF29" s="181"/>
      <c r="BG29" s="235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36"/>
      <c r="BS29" s="180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81"/>
      <c r="CE29" s="1"/>
      <c r="CF29" s="1"/>
      <c r="CG29" s="1"/>
    </row>
    <row r="30" spans="1:85" s="108" customFormat="1" ht="41.25" hidden="1" customHeight="1" outlineLevel="3" collapsed="1" x14ac:dyDescent="0.25">
      <c r="A30" s="116"/>
      <c r="B30" s="116"/>
      <c r="C30" s="116"/>
      <c r="D30" s="108">
        <v>2</v>
      </c>
      <c r="H30" s="153" t="s">
        <v>63</v>
      </c>
      <c r="I30" s="160" t="s">
        <v>189</v>
      </c>
      <c r="J30" s="33"/>
      <c r="K30" s="33">
        <v>24</v>
      </c>
      <c r="L30" s="34">
        <v>2018</v>
      </c>
      <c r="M30" s="34">
        <v>2020</v>
      </c>
      <c r="N30" s="40">
        <v>1250000</v>
      </c>
      <c r="O30" s="40">
        <f t="shared" si="2"/>
        <v>1062500</v>
      </c>
      <c r="P30" s="97">
        <f t="shared" si="0"/>
        <v>187500</v>
      </c>
      <c r="Q30" s="97">
        <v>0</v>
      </c>
      <c r="R30" s="97">
        <v>416667</v>
      </c>
      <c r="S30" s="97">
        <v>416666</v>
      </c>
      <c r="T30" s="98">
        <v>416667</v>
      </c>
      <c r="U30" s="98"/>
      <c r="V30" s="97">
        <f>SUM(V31:V33)</f>
        <v>1250000</v>
      </c>
      <c r="W30" s="182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83"/>
      <c r="AI30" s="182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83"/>
      <c r="AU30" s="182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83"/>
      <c r="BG30" s="182"/>
      <c r="BH30" s="169"/>
      <c r="BI30" s="169"/>
      <c r="BJ30" s="169"/>
      <c r="BK30" s="169"/>
      <c r="BL30" s="169"/>
      <c r="BM30" s="169"/>
      <c r="BN30" s="169"/>
      <c r="BO30" s="169"/>
      <c r="BP30" s="169"/>
      <c r="BQ30" s="169"/>
      <c r="BR30" s="183"/>
      <c r="BS30" s="182"/>
      <c r="BT30" s="169"/>
      <c r="BU30" s="169"/>
      <c r="BV30" s="169"/>
      <c r="BW30" s="169"/>
      <c r="BX30" s="169"/>
      <c r="BY30" s="169"/>
      <c r="BZ30" s="169"/>
      <c r="CA30" s="169"/>
      <c r="CB30" s="169"/>
      <c r="CC30" s="169"/>
      <c r="CD30" s="183"/>
      <c r="CE30" s="35"/>
      <c r="CF30" s="35"/>
      <c r="CG30" s="35"/>
    </row>
    <row r="31" spans="1:85" hidden="1" outlineLevel="3" x14ac:dyDescent="0.25">
      <c r="A31" s="100"/>
      <c r="B31" s="100"/>
      <c r="C31" s="100"/>
      <c r="E31" s="127">
        <v>1</v>
      </c>
      <c r="H31" s="152" t="s">
        <v>111</v>
      </c>
      <c r="I31" s="161" t="s">
        <v>181</v>
      </c>
      <c r="J31" s="31"/>
      <c r="K31" s="31"/>
      <c r="L31" s="14"/>
      <c r="M31" s="14"/>
      <c r="N31" s="46">
        <f>+N30*0.5</f>
        <v>625000</v>
      </c>
      <c r="O31" s="46">
        <f t="shared" si="2"/>
        <v>531250</v>
      </c>
      <c r="P31" s="80">
        <f t="shared" si="0"/>
        <v>93750</v>
      </c>
      <c r="Q31" s="80">
        <f>+Q30*0.5</f>
        <v>0</v>
      </c>
      <c r="R31" s="95">
        <f>+R30*0.5</f>
        <v>208333.5</v>
      </c>
      <c r="S31" s="95">
        <f>+S30*0.5</f>
        <v>208333</v>
      </c>
      <c r="T31" s="95">
        <f>+T30*0.5</f>
        <v>208333.5</v>
      </c>
      <c r="U31" s="95">
        <f>+U30*0.5</f>
        <v>0</v>
      </c>
      <c r="V31" s="19">
        <f>SUM(Q31:U31)</f>
        <v>625000</v>
      </c>
      <c r="W31" s="180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81"/>
      <c r="AI31" s="184"/>
      <c r="AJ31" s="28"/>
      <c r="AK31" s="29"/>
      <c r="AL31" s="29"/>
      <c r="AM31" s="29"/>
      <c r="AN31" s="29"/>
      <c r="AO31" s="86"/>
      <c r="AP31" s="29"/>
      <c r="AQ31" s="81"/>
      <c r="AR31" s="81"/>
      <c r="AS31" s="81"/>
      <c r="AT31" s="185"/>
      <c r="AU31" s="213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185"/>
      <c r="BG31" s="213"/>
      <c r="BH31" s="81"/>
      <c r="BI31" s="81"/>
      <c r="BJ31" s="81"/>
      <c r="BK31" s="81"/>
      <c r="BL31" s="81"/>
      <c r="BM31" s="81"/>
      <c r="BN31" s="81"/>
      <c r="BO31" s="92"/>
      <c r="BP31" s="27"/>
      <c r="BQ31" s="27"/>
      <c r="BR31" s="236"/>
      <c r="BS31" s="180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81"/>
      <c r="CE31" s="1"/>
      <c r="CF31" s="1"/>
      <c r="CG31" s="1"/>
    </row>
    <row r="32" spans="1:85" hidden="1" outlineLevel="3" x14ac:dyDescent="0.25">
      <c r="A32" s="100"/>
      <c r="B32" s="100"/>
      <c r="C32" s="100"/>
      <c r="E32" s="127">
        <v>2</v>
      </c>
      <c r="H32" s="152" t="s">
        <v>112</v>
      </c>
      <c r="I32" s="161" t="s">
        <v>182</v>
      </c>
      <c r="J32" s="31"/>
      <c r="K32" s="31"/>
      <c r="L32" s="14"/>
      <c r="M32" s="14"/>
      <c r="N32" s="46">
        <f>+N30*0.1</f>
        <v>125000</v>
      </c>
      <c r="O32" s="46">
        <f t="shared" si="2"/>
        <v>106250</v>
      </c>
      <c r="P32" s="80">
        <f t="shared" si="0"/>
        <v>18750</v>
      </c>
      <c r="Q32" s="80">
        <f>+Q30*0.1</f>
        <v>0</v>
      </c>
      <c r="R32" s="95">
        <f>+R30*0.1</f>
        <v>41666.700000000004</v>
      </c>
      <c r="S32" s="95">
        <f>+S30*0.1</f>
        <v>41666.600000000006</v>
      </c>
      <c r="T32" s="95">
        <f>+T30*0.1</f>
        <v>41666.700000000004</v>
      </c>
      <c r="U32" s="95">
        <f>+U30*0.1</f>
        <v>0</v>
      </c>
      <c r="V32" s="19">
        <f>SUM(Q32:U32)</f>
        <v>125000.00000000003</v>
      </c>
      <c r="W32" s="180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81"/>
      <c r="AI32" s="180"/>
      <c r="AJ32" s="11"/>
      <c r="AK32" s="11"/>
      <c r="AL32" s="11"/>
      <c r="AM32" s="11"/>
      <c r="AN32" s="28"/>
      <c r="AO32" s="29"/>
      <c r="AP32" s="29"/>
      <c r="AQ32" s="82"/>
      <c r="AR32" s="82"/>
      <c r="AS32" s="82"/>
      <c r="AT32" s="186"/>
      <c r="AU32" s="214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186"/>
      <c r="BG32" s="214"/>
      <c r="BH32" s="82"/>
      <c r="BI32" s="82"/>
      <c r="BJ32" s="82"/>
      <c r="BK32" s="82"/>
      <c r="BL32" s="82"/>
      <c r="BM32" s="82"/>
      <c r="BN32" s="82"/>
      <c r="BO32" s="30"/>
      <c r="BP32" s="27"/>
      <c r="BQ32" s="27"/>
      <c r="BR32" s="236"/>
      <c r="BS32" s="180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81"/>
      <c r="CE32" s="1"/>
      <c r="CF32" s="1"/>
      <c r="CG32" s="1"/>
    </row>
    <row r="33" spans="1:85" hidden="1" outlineLevel="3" x14ac:dyDescent="0.25">
      <c r="A33" s="100"/>
      <c r="B33" s="100"/>
      <c r="C33" s="100"/>
      <c r="E33" s="127">
        <v>3</v>
      </c>
      <c r="H33" s="152" t="s">
        <v>113</v>
      </c>
      <c r="I33" s="161" t="s">
        <v>183</v>
      </c>
      <c r="J33" s="31"/>
      <c r="K33" s="31"/>
      <c r="L33" s="14"/>
      <c r="M33" s="14"/>
      <c r="N33" s="46">
        <f>+N30*0.4</f>
        <v>500000</v>
      </c>
      <c r="O33" s="46">
        <f t="shared" si="2"/>
        <v>425000</v>
      </c>
      <c r="P33" s="80">
        <f t="shared" si="0"/>
        <v>75000</v>
      </c>
      <c r="Q33" s="80">
        <f>+Q30*0.4</f>
        <v>0</v>
      </c>
      <c r="R33" s="95">
        <f>+R30*0.4</f>
        <v>166666.80000000002</v>
      </c>
      <c r="S33" s="95">
        <f>+S30*0.4</f>
        <v>166666.40000000002</v>
      </c>
      <c r="T33" s="95">
        <f>+T30*0.4</f>
        <v>166666.80000000002</v>
      </c>
      <c r="U33" s="95">
        <f>+U30*0.4</f>
        <v>0</v>
      </c>
      <c r="V33" s="19">
        <f>SUM(Q33:U33)</f>
        <v>500000.00000000012</v>
      </c>
      <c r="W33" s="180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81"/>
      <c r="AI33" s="180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81"/>
      <c r="AU33" s="184"/>
      <c r="AV33" s="28"/>
      <c r="AW33" s="28"/>
      <c r="AX33" s="29"/>
      <c r="AY33" s="29"/>
      <c r="AZ33" s="29"/>
      <c r="BA33" s="29"/>
      <c r="BB33" s="82"/>
      <c r="BC33" s="82"/>
      <c r="BD33" s="82"/>
      <c r="BE33" s="28"/>
      <c r="BF33" s="216"/>
      <c r="BG33" s="184"/>
      <c r="BH33" s="29"/>
      <c r="BI33" s="29"/>
      <c r="BJ33" s="29"/>
      <c r="BK33" s="29"/>
      <c r="BL33" s="82"/>
      <c r="BM33" s="82"/>
      <c r="BN33" s="82"/>
      <c r="BO33" s="30"/>
      <c r="BP33" s="27"/>
      <c r="BQ33" s="27"/>
      <c r="BR33" s="236"/>
      <c r="BS33" s="180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81"/>
      <c r="CE33" s="1"/>
      <c r="CF33" s="1"/>
      <c r="CG33" s="1"/>
    </row>
    <row r="34" spans="1:85" s="108" customFormat="1" ht="41.25" hidden="1" customHeight="1" outlineLevel="3" collapsed="1" x14ac:dyDescent="0.25">
      <c r="A34" s="116"/>
      <c r="B34" s="116"/>
      <c r="C34" s="116"/>
      <c r="D34" s="108">
        <v>3</v>
      </c>
      <c r="H34" s="153" t="s">
        <v>64</v>
      </c>
      <c r="I34" s="160" t="s">
        <v>190</v>
      </c>
      <c r="J34" s="33"/>
      <c r="K34" s="33">
        <v>24</v>
      </c>
      <c r="L34" s="34">
        <v>2018</v>
      </c>
      <c r="M34" s="34">
        <v>2020</v>
      </c>
      <c r="N34" s="40">
        <v>1250000</v>
      </c>
      <c r="O34" s="40">
        <f t="shared" si="2"/>
        <v>1062500</v>
      </c>
      <c r="P34" s="97">
        <f t="shared" si="0"/>
        <v>187500</v>
      </c>
      <c r="Q34" s="97">
        <v>0</v>
      </c>
      <c r="R34" s="97">
        <v>416667</v>
      </c>
      <c r="S34" s="97">
        <v>416666</v>
      </c>
      <c r="T34" s="98">
        <v>416667</v>
      </c>
      <c r="U34" s="98"/>
      <c r="V34" s="97">
        <f>SUM(V35:V37)</f>
        <v>1250000</v>
      </c>
      <c r="W34" s="182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83"/>
      <c r="AI34" s="182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83"/>
      <c r="AU34" s="182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83"/>
      <c r="BG34" s="182"/>
      <c r="BH34" s="169"/>
      <c r="BI34" s="169"/>
      <c r="BJ34" s="169"/>
      <c r="BK34" s="169"/>
      <c r="BL34" s="169"/>
      <c r="BM34" s="169"/>
      <c r="BN34" s="169"/>
      <c r="BO34" s="169"/>
      <c r="BP34" s="169"/>
      <c r="BQ34" s="169"/>
      <c r="BR34" s="183"/>
      <c r="BS34" s="182"/>
      <c r="BT34" s="169"/>
      <c r="BU34" s="169"/>
      <c r="BV34" s="169"/>
      <c r="BW34" s="169"/>
      <c r="BX34" s="169"/>
      <c r="BY34" s="169"/>
      <c r="BZ34" s="169"/>
      <c r="CA34" s="169"/>
      <c r="CB34" s="169"/>
      <c r="CC34" s="169"/>
      <c r="CD34" s="183"/>
      <c r="CE34" s="35"/>
      <c r="CF34" s="35"/>
      <c r="CG34" s="35"/>
    </row>
    <row r="35" spans="1:85" hidden="1" outlineLevel="3" x14ac:dyDescent="0.25">
      <c r="A35" s="100"/>
      <c r="B35" s="100"/>
      <c r="C35" s="100"/>
      <c r="E35" s="127">
        <v>1</v>
      </c>
      <c r="H35" s="152" t="s">
        <v>114</v>
      </c>
      <c r="I35" s="161" t="s">
        <v>181</v>
      </c>
      <c r="J35" s="31"/>
      <c r="K35" s="31"/>
      <c r="L35" s="14"/>
      <c r="M35" s="14"/>
      <c r="N35" s="42">
        <f>+N34*0.5</f>
        <v>625000</v>
      </c>
      <c r="O35" s="42">
        <f t="shared" si="2"/>
        <v>531250</v>
      </c>
      <c r="P35" s="19">
        <f t="shared" si="0"/>
        <v>93750</v>
      </c>
      <c r="Q35" s="80">
        <f>+Q34*0.5</f>
        <v>0</v>
      </c>
      <c r="R35" s="95">
        <f>+R34*0.5</f>
        <v>208333.5</v>
      </c>
      <c r="S35" s="95">
        <f>+S34*0.5</f>
        <v>208333</v>
      </c>
      <c r="T35" s="95">
        <f>+T34*0.5</f>
        <v>208333.5</v>
      </c>
      <c r="U35" s="95">
        <f>+U34*0.5</f>
        <v>0</v>
      </c>
      <c r="V35" s="19">
        <f>SUM(Q35:U35)</f>
        <v>625000</v>
      </c>
      <c r="W35" s="180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81"/>
      <c r="AI35" s="184"/>
      <c r="AJ35" s="28"/>
      <c r="AK35" s="29"/>
      <c r="AL35" s="29"/>
      <c r="AM35" s="29"/>
      <c r="AN35" s="29"/>
      <c r="AO35" s="86"/>
      <c r="AP35" s="29"/>
      <c r="AQ35" s="81"/>
      <c r="AR35" s="81"/>
      <c r="AS35" s="81"/>
      <c r="AT35" s="185"/>
      <c r="AU35" s="213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185"/>
      <c r="BG35" s="213"/>
      <c r="BH35" s="81"/>
      <c r="BI35" s="81"/>
      <c r="BJ35" s="81"/>
      <c r="BK35" s="81"/>
      <c r="BL35" s="81"/>
      <c r="BM35" s="81"/>
      <c r="BN35" s="81"/>
      <c r="BO35" s="92"/>
      <c r="BP35" s="30"/>
      <c r="BQ35" s="30"/>
      <c r="BR35" s="237"/>
      <c r="BS35" s="180"/>
      <c r="BT35" s="11"/>
      <c r="BU35" s="11"/>
      <c r="BV35" s="11"/>
      <c r="BW35" s="11"/>
      <c r="BX35" s="11"/>
      <c r="BY35" s="11"/>
      <c r="BZ35" s="11"/>
      <c r="CA35" s="30"/>
      <c r="CB35" s="11"/>
      <c r="CC35" s="11"/>
      <c r="CD35" s="181"/>
      <c r="CE35" s="1"/>
      <c r="CF35" s="1"/>
      <c r="CG35" s="1"/>
    </row>
    <row r="36" spans="1:85" hidden="1" outlineLevel="3" x14ac:dyDescent="0.25">
      <c r="A36" s="100"/>
      <c r="B36" s="100"/>
      <c r="C36" s="100"/>
      <c r="E36" s="127">
        <v>2</v>
      </c>
      <c r="H36" s="152" t="s">
        <v>115</v>
      </c>
      <c r="I36" s="161" t="s">
        <v>182</v>
      </c>
      <c r="J36" s="31"/>
      <c r="K36" s="31"/>
      <c r="L36" s="14"/>
      <c r="M36" s="14"/>
      <c r="N36" s="42">
        <f>+N34*0.1</f>
        <v>125000</v>
      </c>
      <c r="O36" s="42">
        <f t="shared" si="2"/>
        <v>106250</v>
      </c>
      <c r="P36" s="19">
        <f t="shared" si="0"/>
        <v>18750</v>
      </c>
      <c r="Q36" s="80">
        <f>+Q34*0.1</f>
        <v>0</v>
      </c>
      <c r="R36" s="95">
        <f>+R34*0.1</f>
        <v>41666.700000000004</v>
      </c>
      <c r="S36" s="95">
        <f>+S34*0.1</f>
        <v>41666.600000000006</v>
      </c>
      <c r="T36" s="95">
        <f>+T34*0.1</f>
        <v>41666.700000000004</v>
      </c>
      <c r="U36" s="95">
        <f>+U34*0.1</f>
        <v>0</v>
      </c>
      <c r="V36" s="19">
        <f>SUM(Q36:U36)</f>
        <v>125000.00000000003</v>
      </c>
      <c r="W36" s="180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81"/>
      <c r="AI36" s="180"/>
      <c r="AJ36" s="11"/>
      <c r="AK36" s="11"/>
      <c r="AL36" s="11"/>
      <c r="AM36" s="11"/>
      <c r="AN36" s="28"/>
      <c r="AO36" s="29"/>
      <c r="AP36" s="29"/>
      <c r="AQ36" s="82"/>
      <c r="AR36" s="82"/>
      <c r="AS36" s="82"/>
      <c r="AT36" s="186"/>
      <c r="AU36" s="214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186"/>
      <c r="BG36" s="214"/>
      <c r="BH36" s="82"/>
      <c r="BI36" s="82"/>
      <c r="BJ36" s="82"/>
      <c r="BK36" s="82"/>
      <c r="BL36" s="82"/>
      <c r="BM36" s="82"/>
      <c r="BN36" s="82"/>
      <c r="BO36" s="30"/>
      <c r="BP36" s="30"/>
      <c r="BQ36" s="30"/>
      <c r="BR36" s="237"/>
      <c r="BS36" s="180"/>
      <c r="BT36" s="11"/>
      <c r="BU36" s="11"/>
      <c r="BV36" s="11"/>
      <c r="BW36" s="11"/>
      <c r="BX36" s="11"/>
      <c r="BY36" s="11"/>
      <c r="BZ36" s="11"/>
      <c r="CA36" s="30"/>
      <c r="CB36" s="11"/>
      <c r="CC36" s="11"/>
      <c r="CD36" s="181"/>
      <c r="CE36" s="1"/>
      <c r="CF36" s="1"/>
      <c r="CG36" s="1"/>
    </row>
    <row r="37" spans="1:85" hidden="1" outlineLevel="3" x14ac:dyDescent="0.25">
      <c r="A37" s="100"/>
      <c r="B37" s="100"/>
      <c r="C37" s="100"/>
      <c r="E37" s="127">
        <v>3</v>
      </c>
      <c r="H37" s="152" t="s">
        <v>116</v>
      </c>
      <c r="I37" s="161" t="s">
        <v>183</v>
      </c>
      <c r="J37" s="31"/>
      <c r="K37" s="31"/>
      <c r="L37" s="14"/>
      <c r="M37" s="14"/>
      <c r="N37" s="42">
        <f>+N34*0.4</f>
        <v>500000</v>
      </c>
      <c r="O37" s="42">
        <f t="shared" si="2"/>
        <v>425000</v>
      </c>
      <c r="P37" s="19">
        <f t="shared" si="0"/>
        <v>75000</v>
      </c>
      <c r="Q37" s="80">
        <f>+Q34*0.4</f>
        <v>0</v>
      </c>
      <c r="R37" s="95">
        <f>+R34*0.4</f>
        <v>166666.80000000002</v>
      </c>
      <c r="S37" s="95">
        <f>+S34*0.4</f>
        <v>166666.40000000002</v>
      </c>
      <c r="T37" s="95">
        <f>+T34*0.4</f>
        <v>166666.80000000002</v>
      </c>
      <c r="U37" s="95">
        <f>+U34*0.4</f>
        <v>0</v>
      </c>
      <c r="V37" s="19">
        <f>SUM(Q37:U37)</f>
        <v>500000.00000000012</v>
      </c>
      <c r="W37" s="180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81"/>
      <c r="AI37" s="180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81"/>
      <c r="AU37" s="184"/>
      <c r="AV37" s="28"/>
      <c r="AW37" s="28"/>
      <c r="AX37" s="29"/>
      <c r="AY37" s="29"/>
      <c r="AZ37" s="29"/>
      <c r="BA37" s="29"/>
      <c r="BB37" s="82"/>
      <c r="BC37" s="82"/>
      <c r="BD37" s="82"/>
      <c r="BE37" s="28"/>
      <c r="BF37" s="216"/>
      <c r="BG37" s="184"/>
      <c r="BH37" s="29"/>
      <c r="BI37" s="29"/>
      <c r="BJ37" s="29"/>
      <c r="BK37" s="29"/>
      <c r="BL37" s="82"/>
      <c r="BM37" s="82"/>
      <c r="BN37" s="82"/>
      <c r="BO37" s="30"/>
      <c r="BP37" s="30"/>
      <c r="BQ37" s="30"/>
      <c r="BR37" s="237"/>
      <c r="BS37" s="180"/>
      <c r="BT37" s="11"/>
      <c r="BU37" s="11"/>
      <c r="BV37" s="11"/>
      <c r="BW37" s="11"/>
      <c r="BX37" s="11"/>
      <c r="BY37" s="11"/>
      <c r="BZ37" s="11"/>
      <c r="CA37" s="30"/>
      <c r="CB37" s="11"/>
      <c r="CC37" s="11"/>
      <c r="CD37" s="181"/>
      <c r="CE37" s="1"/>
      <c r="CF37" s="1"/>
      <c r="CG37" s="1"/>
    </row>
    <row r="38" spans="1:85" s="108" customFormat="1" ht="41.25" hidden="1" customHeight="1" outlineLevel="3" collapsed="1" x14ac:dyDescent="0.25">
      <c r="A38" s="116"/>
      <c r="B38" s="116"/>
      <c r="C38" s="116"/>
      <c r="D38" s="108">
        <v>4</v>
      </c>
      <c r="H38" s="153" t="s">
        <v>65</v>
      </c>
      <c r="I38" s="160" t="s">
        <v>191</v>
      </c>
      <c r="J38" s="33"/>
      <c r="K38" s="33">
        <v>24</v>
      </c>
      <c r="L38" s="34">
        <v>2019</v>
      </c>
      <c r="M38" s="34">
        <v>2021</v>
      </c>
      <c r="N38" s="40">
        <v>1250000</v>
      </c>
      <c r="O38" s="40">
        <f t="shared" si="2"/>
        <v>1062500</v>
      </c>
      <c r="P38" s="97">
        <f t="shared" ref="P38:P69" si="6">+N38*0.15</f>
        <v>187500</v>
      </c>
      <c r="Q38" s="97">
        <v>0</v>
      </c>
      <c r="R38" s="97"/>
      <c r="S38" s="97">
        <v>416666</v>
      </c>
      <c r="T38" s="98">
        <v>416667</v>
      </c>
      <c r="U38" s="98">
        <v>416667</v>
      </c>
      <c r="V38" s="97">
        <f>SUM(V39:V41)</f>
        <v>1250000</v>
      </c>
      <c r="W38" s="182"/>
      <c r="X38" s="169"/>
      <c r="Y38" s="169"/>
      <c r="Z38" s="169"/>
      <c r="AA38" s="169"/>
      <c r="AB38" s="169"/>
      <c r="AC38" s="169"/>
      <c r="AD38" s="169"/>
      <c r="AE38" s="169"/>
      <c r="AF38" s="169"/>
      <c r="AG38" s="169"/>
      <c r="AH38" s="183"/>
      <c r="AI38" s="182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83"/>
      <c r="AU38" s="182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83"/>
      <c r="BG38" s="182"/>
      <c r="BH38" s="169"/>
      <c r="BI38" s="169"/>
      <c r="BJ38" s="169"/>
      <c r="BK38" s="169"/>
      <c r="BL38" s="169"/>
      <c r="BM38" s="169"/>
      <c r="BN38" s="169"/>
      <c r="BO38" s="169"/>
      <c r="BP38" s="169"/>
      <c r="BQ38" s="169"/>
      <c r="BR38" s="183"/>
      <c r="BS38" s="182"/>
      <c r="BT38" s="169"/>
      <c r="BU38" s="169"/>
      <c r="BV38" s="169"/>
      <c r="BW38" s="169"/>
      <c r="BX38" s="169"/>
      <c r="BY38" s="169"/>
      <c r="BZ38" s="169"/>
      <c r="CA38" s="169"/>
      <c r="CB38" s="169"/>
      <c r="CC38" s="169"/>
      <c r="CD38" s="183"/>
      <c r="CE38" s="35"/>
      <c r="CF38" s="35"/>
      <c r="CG38" s="35"/>
    </row>
    <row r="39" spans="1:85" hidden="1" outlineLevel="3" x14ac:dyDescent="0.25">
      <c r="A39" s="100"/>
      <c r="B39" s="100"/>
      <c r="C39" s="100"/>
      <c r="E39" s="127">
        <v>1</v>
      </c>
      <c r="H39" s="152" t="s">
        <v>117</v>
      </c>
      <c r="I39" s="161" t="s">
        <v>181</v>
      </c>
      <c r="J39" s="31"/>
      <c r="K39" s="31"/>
      <c r="L39" s="14"/>
      <c r="M39" s="14"/>
      <c r="N39" s="42">
        <f>+N38*0.5</f>
        <v>625000</v>
      </c>
      <c r="O39" s="42">
        <f t="shared" si="2"/>
        <v>531250</v>
      </c>
      <c r="P39" s="19">
        <f t="shared" si="6"/>
        <v>93750</v>
      </c>
      <c r="Q39" s="80">
        <f>+Q38*0.5</f>
        <v>0</v>
      </c>
      <c r="R39" s="95">
        <f>+R38*0.5</f>
        <v>0</v>
      </c>
      <c r="S39" s="95">
        <f>+S38*0.5</f>
        <v>208333</v>
      </c>
      <c r="T39" s="95">
        <f>+T38*0.5</f>
        <v>208333.5</v>
      </c>
      <c r="U39" s="95">
        <f>+U38*0.5</f>
        <v>208333.5</v>
      </c>
      <c r="V39" s="19">
        <f>SUM(Q39:U39)</f>
        <v>625000</v>
      </c>
      <c r="W39" s="180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81"/>
      <c r="AI39" s="180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81"/>
      <c r="AU39" s="184"/>
      <c r="AV39" s="28"/>
      <c r="AW39" s="29"/>
      <c r="AX39" s="29"/>
      <c r="AY39" s="29"/>
      <c r="AZ39" s="29"/>
      <c r="BA39" s="86"/>
      <c r="BB39" s="29"/>
      <c r="BC39" s="81"/>
      <c r="BD39" s="81"/>
      <c r="BE39" s="81"/>
      <c r="BF39" s="185"/>
      <c r="BG39" s="213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185"/>
      <c r="BS39" s="213"/>
      <c r="BT39" s="81"/>
      <c r="BU39" s="81"/>
      <c r="BV39" s="81"/>
      <c r="BW39" s="81"/>
      <c r="BX39" s="81"/>
      <c r="BY39" s="81"/>
      <c r="BZ39" s="81"/>
      <c r="CA39" s="92"/>
      <c r="CB39" s="11"/>
      <c r="CC39" s="11"/>
      <c r="CD39" s="181"/>
      <c r="CE39" s="1"/>
      <c r="CF39" s="1"/>
      <c r="CG39" s="1"/>
    </row>
    <row r="40" spans="1:85" hidden="1" outlineLevel="3" x14ac:dyDescent="0.25">
      <c r="A40" s="100"/>
      <c r="B40" s="100"/>
      <c r="C40" s="100"/>
      <c r="E40" s="127">
        <v>2</v>
      </c>
      <c r="H40" s="152" t="s">
        <v>118</v>
      </c>
      <c r="I40" s="161" t="s">
        <v>182</v>
      </c>
      <c r="J40" s="31"/>
      <c r="K40" s="31"/>
      <c r="L40" s="14"/>
      <c r="M40" s="14"/>
      <c r="N40" s="42">
        <f>+N38*0.1</f>
        <v>125000</v>
      </c>
      <c r="O40" s="42">
        <f t="shared" si="2"/>
        <v>106250</v>
      </c>
      <c r="P40" s="19">
        <f t="shared" si="6"/>
        <v>18750</v>
      </c>
      <c r="Q40" s="80">
        <f>+Q38*0.1</f>
        <v>0</v>
      </c>
      <c r="R40" s="95">
        <f>+R38*0.1</f>
        <v>0</v>
      </c>
      <c r="S40" s="95">
        <f>+S38*0.1</f>
        <v>41666.600000000006</v>
      </c>
      <c r="T40" s="95">
        <f>+T38*0.1</f>
        <v>41666.700000000004</v>
      </c>
      <c r="U40" s="95">
        <f>+U38*0.1</f>
        <v>41666.700000000004</v>
      </c>
      <c r="V40" s="19">
        <f>SUM(Q40:U40)</f>
        <v>125000.00000000003</v>
      </c>
      <c r="W40" s="180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81"/>
      <c r="AI40" s="180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81"/>
      <c r="AU40" s="180"/>
      <c r="AV40" s="11"/>
      <c r="AW40" s="11"/>
      <c r="AX40" s="11"/>
      <c r="AY40" s="11"/>
      <c r="AZ40" s="28"/>
      <c r="BA40" s="29"/>
      <c r="BB40" s="29"/>
      <c r="BC40" s="82"/>
      <c r="BD40" s="82"/>
      <c r="BE40" s="82"/>
      <c r="BF40" s="186"/>
      <c r="BG40" s="214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186"/>
      <c r="BS40" s="214"/>
      <c r="BT40" s="82"/>
      <c r="BU40" s="82"/>
      <c r="BV40" s="82"/>
      <c r="BW40" s="82"/>
      <c r="BX40" s="82"/>
      <c r="BY40" s="82"/>
      <c r="BZ40" s="82"/>
      <c r="CA40" s="30"/>
      <c r="CB40" s="11"/>
      <c r="CC40" s="11"/>
      <c r="CD40" s="181"/>
      <c r="CE40" s="1"/>
      <c r="CF40" s="1"/>
      <c r="CG40" s="1"/>
    </row>
    <row r="41" spans="1:85" hidden="1" outlineLevel="3" x14ac:dyDescent="0.25">
      <c r="A41" s="100"/>
      <c r="B41" s="100"/>
      <c r="C41" s="100"/>
      <c r="E41" s="127">
        <v>3</v>
      </c>
      <c r="H41" s="152" t="s">
        <v>119</v>
      </c>
      <c r="I41" s="161" t="s">
        <v>183</v>
      </c>
      <c r="J41" s="31"/>
      <c r="K41" s="31"/>
      <c r="L41" s="14"/>
      <c r="M41" s="14"/>
      <c r="N41" s="42">
        <f>+N38*0.4</f>
        <v>500000</v>
      </c>
      <c r="O41" s="42">
        <f t="shared" si="2"/>
        <v>425000</v>
      </c>
      <c r="P41" s="19">
        <f t="shared" si="6"/>
        <v>75000</v>
      </c>
      <c r="Q41" s="80">
        <f>+Q38*0.4</f>
        <v>0</v>
      </c>
      <c r="R41" s="95">
        <f>+R38*0.4</f>
        <v>0</v>
      </c>
      <c r="S41" s="95">
        <f>+S38*0.4</f>
        <v>166666.40000000002</v>
      </c>
      <c r="T41" s="95">
        <f>+T38*0.4</f>
        <v>166666.80000000002</v>
      </c>
      <c r="U41" s="95">
        <f>+U38*0.4</f>
        <v>166666.80000000002</v>
      </c>
      <c r="V41" s="19">
        <f>SUM(Q41:U41)</f>
        <v>500000.00000000012</v>
      </c>
      <c r="W41" s="180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81"/>
      <c r="AI41" s="180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81"/>
      <c r="AU41" s="180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81"/>
      <c r="BG41" s="184"/>
      <c r="BH41" s="28"/>
      <c r="BI41" s="28"/>
      <c r="BJ41" s="29"/>
      <c r="BK41" s="29"/>
      <c r="BL41" s="29"/>
      <c r="BM41" s="29"/>
      <c r="BN41" s="82"/>
      <c r="BO41" s="82"/>
      <c r="BP41" s="82"/>
      <c r="BQ41" s="28"/>
      <c r="BR41" s="216"/>
      <c r="BS41" s="184"/>
      <c r="BT41" s="29"/>
      <c r="BU41" s="29"/>
      <c r="BV41" s="29"/>
      <c r="BW41" s="29"/>
      <c r="BX41" s="82"/>
      <c r="BY41" s="82"/>
      <c r="BZ41" s="82"/>
      <c r="CA41" s="30"/>
      <c r="CB41" s="11"/>
      <c r="CC41" s="11"/>
      <c r="CD41" s="181"/>
      <c r="CE41" s="1"/>
      <c r="CF41" s="1"/>
      <c r="CG41" s="1"/>
    </row>
    <row r="42" spans="1:85" s="100" customFormat="1" ht="42.75" customHeight="1" outlineLevel="2" collapsed="1" x14ac:dyDescent="0.25">
      <c r="C42" s="100">
        <v>3</v>
      </c>
      <c r="D42" s="116"/>
      <c r="H42" s="152" t="s">
        <v>5</v>
      </c>
      <c r="I42" s="159" t="s">
        <v>292</v>
      </c>
      <c r="J42" s="96">
        <v>2021</v>
      </c>
      <c r="K42" s="96"/>
      <c r="L42" s="14"/>
      <c r="M42" s="14"/>
      <c r="N42" s="44">
        <v>5000000</v>
      </c>
      <c r="O42" s="44">
        <f t="shared" si="2"/>
        <v>4250000</v>
      </c>
      <c r="P42" s="20">
        <f t="shared" si="6"/>
        <v>750000</v>
      </c>
      <c r="Q42" s="20">
        <f t="shared" ref="Q42:V42" si="7">+Q43+Q47+Q51+Q55</f>
        <v>416666.66666666669</v>
      </c>
      <c r="R42" s="20">
        <f t="shared" si="7"/>
        <v>1250000.3333333335</v>
      </c>
      <c r="S42" s="20">
        <f t="shared" si="7"/>
        <v>1666667</v>
      </c>
      <c r="T42" s="20">
        <f t="shared" si="7"/>
        <v>1250000</v>
      </c>
      <c r="U42" s="20">
        <f t="shared" si="7"/>
        <v>416666.66666666669</v>
      </c>
      <c r="V42" s="20">
        <f t="shared" si="7"/>
        <v>5000000.666666667</v>
      </c>
      <c r="W42" s="180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81"/>
      <c r="AI42" s="180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81"/>
      <c r="AU42" s="180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81"/>
      <c r="BG42" s="180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81"/>
      <c r="BS42" s="180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81"/>
      <c r="CE42" s="99"/>
      <c r="CF42" s="99"/>
      <c r="CG42" s="99"/>
    </row>
    <row r="43" spans="1:85" s="108" customFormat="1" ht="41.25" hidden="1" customHeight="1" outlineLevel="3" x14ac:dyDescent="0.25">
      <c r="A43" s="116"/>
      <c r="B43" s="116"/>
      <c r="C43" s="116"/>
      <c r="D43" s="108">
        <v>1</v>
      </c>
      <c r="H43" s="153" t="s">
        <v>66</v>
      </c>
      <c r="I43" s="160" t="s">
        <v>192</v>
      </c>
      <c r="J43" s="33"/>
      <c r="K43" s="33">
        <v>24</v>
      </c>
      <c r="L43" s="34">
        <v>2017</v>
      </c>
      <c r="M43" s="34">
        <v>2019</v>
      </c>
      <c r="N43" s="40">
        <v>1250000</v>
      </c>
      <c r="O43" s="40">
        <f t="shared" si="2"/>
        <v>1062500</v>
      </c>
      <c r="P43" s="97">
        <f t="shared" si="6"/>
        <v>187500</v>
      </c>
      <c r="Q43" s="97">
        <f>+N43/3</f>
        <v>416666.66666666669</v>
      </c>
      <c r="R43" s="97">
        <f>+N43/3</f>
        <v>416666.66666666669</v>
      </c>
      <c r="S43" s="97">
        <f>+N43/3</f>
        <v>416666.66666666669</v>
      </c>
      <c r="T43" s="98"/>
      <c r="U43" s="98"/>
      <c r="V43" s="97">
        <f>SUM(V44:V46)</f>
        <v>1250000</v>
      </c>
      <c r="W43" s="182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83"/>
      <c r="AI43" s="182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83"/>
      <c r="AU43" s="182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83"/>
      <c r="BG43" s="182"/>
      <c r="BH43" s="169"/>
      <c r="BI43" s="169"/>
      <c r="BJ43" s="169"/>
      <c r="BK43" s="169"/>
      <c r="BL43" s="169"/>
      <c r="BM43" s="169"/>
      <c r="BN43" s="169"/>
      <c r="BO43" s="169"/>
      <c r="BP43" s="169"/>
      <c r="BQ43" s="169"/>
      <c r="BR43" s="183"/>
      <c r="BS43" s="182"/>
      <c r="BT43" s="169"/>
      <c r="BU43" s="169"/>
      <c r="BV43" s="169"/>
      <c r="BW43" s="169"/>
      <c r="BX43" s="169"/>
      <c r="BY43" s="169"/>
      <c r="BZ43" s="169"/>
      <c r="CA43" s="169"/>
      <c r="CB43" s="169"/>
      <c r="CC43" s="169"/>
      <c r="CD43" s="183"/>
      <c r="CE43" s="35"/>
      <c r="CF43" s="35"/>
      <c r="CG43" s="35"/>
    </row>
    <row r="44" spans="1:85" s="127" customFormat="1" hidden="1" outlineLevel="3" x14ac:dyDescent="0.25">
      <c r="A44" s="100"/>
      <c r="B44" s="100"/>
      <c r="C44" s="100"/>
      <c r="H44" s="152" t="s">
        <v>120</v>
      </c>
      <c r="I44" s="162" t="s">
        <v>181</v>
      </c>
      <c r="J44" s="96"/>
      <c r="K44" s="96"/>
      <c r="L44" s="14"/>
      <c r="M44" s="14"/>
      <c r="N44" s="46">
        <f>+N43*0.5</f>
        <v>625000</v>
      </c>
      <c r="O44" s="46">
        <f t="shared" si="2"/>
        <v>531250</v>
      </c>
      <c r="P44" s="47">
        <f t="shared" si="6"/>
        <v>93750</v>
      </c>
      <c r="Q44" s="80">
        <f>+Q43*0.5</f>
        <v>208333.33333333334</v>
      </c>
      <c r="R44" s="80">
        <f>+R43*0.5</f>
        <v>208333.33333333334</v>
      </c>
      <c r="S44" s="80">
        <f>+S43*0.5</f>
        <v>208333.33333333334</v>
      </c>
      <c r="T44" s="80">
        <f>+T43*0.5</f>
        <v>0</v>
      </c>
      <c r="U44" s="80">
        <f>+U43*0.5</f>
        <v>0</v>
      </c>
      <c r="V44" s="80">
        <f>SUM(Q44:U44)</f>
        <v>625000</v>
      </c>
      <c r="W44" s="184"/>
      <c r="X44" s="28"/>
      <c r="Y44" s="29"/>
      <c r="Z44" s="29"/>
      <c r="AA44" s="29"/>
      <c r="AB44" s="29"/>
      <c r="AC44" s="172"/>
      <c r="AD44" s="29"/>
      <c r="AE44" s="173"/>
      <c r="AF44" s="173"/>
      <c r="AG44" s="173"/>
      <c r="AH44" s="187"/>
      <c r="AI44" s="217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87"/>
      <c r="AU44" s="217"/>
      <c r="AV44" s="173"/>
      <c r="AW44" s="173"/>
      <c r="AX44" s="173"/>
      <c r="AY44" s="173"/>
      <c r="AZ44" s="173"/>
      <c r="BA44" s="173"/>
      <c r="BB44" s="173"/>
      <c r="BC44" s="174"/>
      <c r="BD44" s="11"/>
      <c r="BE44" s="11"/>
      <c r="BF44" s="181"/>
      <c r="BG44" s="180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81"/>
      <c r="BS44" s="180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81"/>
      <c r="CE44" s="126"/>
      <c r="CF44" s="126"/>
      <c r="CG44" s="126"/>
    </row>
    <row r="45" spans="1:85" hidden="1" outlineLevel="3" x14ac:dyDescent="0.25">
      <c r="A45" s="100"/>
      <c r="B45" s="100"/>
      <c r="C45" s="100"/>
      <c r="E45" s="127">
        <v>2</v>
      </c>
      <c r="H45" s="152" t="s">
        <v>121</v>
      </c>
      <c r="I45" s="161" t="s">
        <v>182</v>
      </c>
      <c r="J45" s="31"/>
      <c r="K45" s="31"/>
      <c r="L45" s="14"/>
      <c r="M45" s="14"/>
      <c r="N45" s="42">
        <f>+N43*0.1</f>
        <v>125000</v>
      </c>
      <c r="O45" s="42">
        <f t="shared" si="2"/>
        <v>106250</v>
      </c>
      <c r="P45" s="19">
        <f t="shared" si="6"/>
        <v>18750</v>
      </c>
      <c r="Q45" s="80">
        <f>+Q43*0.1</f>
        <v>41666.666666666672</v>
      </c>
      <c r="R45" s="80">
        <f>+R43*0.1</f>
        <v>41666.666666666672</v>
      </c>
      <c r="S45" s="80">
        <f>+S43*0.1</f>
        <v>41666.666666666672</v>
      </c>
      <c r="T45" s="80">
        <f>+T43*0.1</f>
        <v>0</v>
      </c>
      <c r="U45" s="80">
        <f>+U43*0.1</f>
        <v>0</v>
      </c>
      <c r="V45" s="80">
        <f>SUM(Q45:U45)</f>
        <v>125000.00000000001</v>
      </c>
      <c r="W45" s="180"/>
      <c r="X45" s="11"/>
      <c r="Y45" s="11"/>
      <c r="Z45" s="11"/>
      <c r="AA45" s="11"/>
      <c r="AB45" s="28"/>
      <c r="AC45" s="29"/>
      <c r="AD45" s="29"/>
      <c r="AE45" s="82"/>
      <c r="AF45" s="82"/>
      <c r="AG45" s="82"/>
      <c r="AH45" s="186"/>
      <c r="AI45" s="214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186"/>
      <c r="AU45" s="214"/>
      <c r="AV45" s="82"/>
      <c r="AW45" s="82"/>
      <c r="AX45" s="82"/>
      <c r="AY45" s="82"/>
      <c r="AZ45" s="82"/>
      <c r="BA45" s="82"/>
      <c r="BB45" s="82"/>
      <c r="BC45" s="30"/>
      <c r="BD45" s="11"/>
      <c r="BE45" s="11"/>
      <c r="BF45" s="181"/>
      <c r="BG45" s="180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81"/>
      <c r="BS45" s="180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81"/>
      <c r="CE45" s="1"/>
      <c r="CF45" s="1"/>
      <c r="CG45" s="1"/>
    </row>
    <row r="46" spans="1:85" hidden="1" outlineLevel="3" x14ac:dyDescent="0.25">
      <c r="A46" s="100"/>
      <c r="B46" s="100"/>
      <c r="C46" s="100"/>
      <c r="E46" s="127">
        <v>3</v>
      </c>
      <c r="H46" s="152" t="s">
        <v>122</v>
      </c>
      <c r="I46" s="161" t="s">
        <v>183</v>
      </c>
      <c r="J46" s="31"/>
      <c r="K46" s="31"/>
      <c r="L46" s="14"/>
      <c r="M46" s="14"/>
      <c r="N46" s="42">
        <f>+N43*0.4</f>
        <v>500000</v>
      </c>
      <c r="O46" s="42">
        <f t="shared" si="2"/>
        <v>425000</v>
      </c>
      <c r="P46" s="19">
        <f t="shared" si="6"/>
        <v>75000</v>
      </c>
      <c r="Q46" s="80">
        <f>+Q43*0.4</f>
        <v>166666.66666666669</v>
      </c>
      <c r="R46" s="80">
        <f>+R43*0.4</f>
        <v>166666.66666666669</v>
      </c>
      <c r="S46" s="80">
        <f>+S43*0.4</f>
        <v>166666.66666666669</v>
      </c>
      <c r="T46" s="80">
        <f>+T43*0.4</f>
        <v>0</v>
      </c>
      <c r="U46" s="80">
        <f>+U43*0.4</f>
        <v>0</v>
      </c>
      <c r="V46" s="80">
        <f>SUM(Q46:U46)</f>
        <v>500000.00000000006</v>
      </c>
      <c r="W46" s="180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81"/>
      <c r="AI46" s="184"/>
      <c r="AJ46" s="28"/>
      <c r="AK46" s="28"/>
      <c r="AL46" s="29"/>
      <c r="AM46" s="29"/>
      <c r="AN46" s="29"/>
      <c r="AO46" s="29"/>
      <c r="AP46" s="82"/>
      <c r="AQ46" s="82"/>
      <c r="AR46" s="82"/>
      <c r="AS46" s="28"/>
      <c r="AT46" s="216"/>
      <c r="AU46" s="184"/>
      <c r="AV46" s="29"/>
      <c r="AW46" s="29"/>
      <c r="AX46" s="29"/>
      <c r="AY46" s="29"/>
      <c r="AZ46" s="82"/>
      <c r="BA46" s="82"/>
      <c r="BB46" s="82"/>
      <c r="BC46" s="30"/>
      <c r="BD46" s="11"/>
      <c r="BE46" s="11"/>
      <c r="BF46" s="181"/>
      <c r="BG46" s="180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81"/>
      <c r="BS46" s="180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81"/>
      <c r="CE46" s="1"/>
      <c r="CF46" s="1"/>
      <c r="CG46" s="1"/>
    </row>
    <row r="47" spans="1:85" s="108" customFormat="1" ht="41.25" hidden="1" customHeight="1" outlineLevel="3" collapsed="1" x14ac:dyDescent="0.25">
      <c r="A47" s="116"/>
      <c r="B47" s="116"/>
      <c r="C47" s="116"/>
      <c r="D47" s="108">
        <v>2</v>
      </c>
      <c r="H47" s="153" t="s">
        <v>67</v>
      </c>
      <c r="I47" s="160" t="s">
        <v>193</v>
      </c>
      <c r="J47" s="33"/>
      <c r="K47" s="33">
        <v>24</v>
      </c>
      <c r="L47" s="34">
        <v>2018</v>
      </c>
      <c r="M47" s="34">
        <v>2020</v>
      </c>
      <c r="N47" s="40">
        <v>1250000</v>
      </c>
      <c r="O47" s="40">
        <f t="shared" si="2"/>
        <v>1062500</v>
      </c>
      <c r="P47" s="97">
        <f t="shared" si="6"/>
        <v>187500</v>
      </c>
      <c r="Q47" s="97">
        <v>0</v>
      </c>
      <c r="R47" s="97">
        <f>+N47/3</f>
        <v>416666.66666666669</v>
      </c>
      <c r="S47" s="97">
        <f>+N47/3</f>
        <v>416666.66666666669</v>
      </c>
      <c r="T47" s="98">
        <f>+N47/3</f>
        <v>416666.66666666669</v>
      </c>
      <c r="U47" s="98"/>
      <c r="V47" s="97">
        <f>SUM(V48:V50)</f>
        <v>1250000</v>
      </c>
      <c r="W47" s="182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83"/>
      <c r="AI47" s="182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83"/>
      <c r="AU47" s="182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83"/>
      <c r="BG47" s="182"/>
      <c r="BH47" s="169"/>
      <c r="BI47" s="169"/>
      <c r="BJ47" s="169"/>
      <c r="BK47" s="169"/>
      <c r="BL47" s="169"/>
      <c r="BM47" s="169"/>
      <c r="BN47" s="169"/>
      <c r="BO47" s="169"/>
      <c r="BP47" s="169"/>
      <c r="BQ47" s="169"/>
      <c r="BR47" s="183"/>
      <c r="BS47" s="182"/>
      <c r="BT47" s="169"/>
      <c r="BU47" s="169"/>
      <c r="BV47" s="169"/>
      <c r="BW47" s="169"/>
      <c r="BX47" s="169"/>
      <c r="BY47" s="169"/>
      <c r="BZ47" s="169"/>
      <c r="CA47" s="169"/>
      <c r="CB47" s="169"/>
      <c r="CC47" s="169"/>
      <c r="CD47" s="183"/>
      <c r="CE47" s="35"/>
      <c r="CF47" s="35"/>
      <c r="CG47" s="35"/>
    </row>
    <row r="48" spans="1:85" hidden="1" outlineLevel="3" x14ac:dyDescent="0.25">
      <c r="A48" s="100"/>
      <c r="B48" s="100"/>
      <c r="C48" s="100"/>
      <c r="E48" s="127">
        <v>1</v>
      </c>
      <c r="H48" s="152" t="s">
        <v>123</v>
      </c>
      <c r="I48" s="161" t="s">
        <v>181</v>
      </c>
      <c r="J48" s="31"/>
      <c r="K48" s="31"/>
      <c r="L48" s="14"/>
      <c r="M48" s="14"/>
      <c r="N48" s="46">
        <f>+N47*0.5</f>
        <v>625000</v>
      </c>
      <c r="O48" s="46">
        <f t="shared" si="2"/>
        <v>531250</v>
      </c>
      <c r="P48" s="80">
        <f t="shared" si="6"/>
        <v>93750</v>
      </c>
      <c r="Q48" s="80">
        <f>+Q47*0.5</f>
        <v>0</v>
      </c>
      <c r="R48" s="80">
        <f>+R47*0.5</f>
        <v>208333.33333333334</v>
      </c>
      <c r="S48" s="95">
        <f>+S47*0.5</f>
        <v>208333.33333333334</v>
      </c>
      <c r="T48" s="95">
        <f>+T47*0.5</f>
        <v>208333.33333333334</v>
      </c>
      <c r="U48" s="95">
        <f>+U47*0.5</f>
        <v>0</v>
      </c>
      <c r="V48" s="19">
        <f>SUM(Q48:U48)</f>
        <v>625000</v>
      </c>
      <c r="W48" s="180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81"/>
      <c r="AI48" s="184"/>
      <c r="AJ48" s="28"/>
      <c r="AK48" s="29"/>
      <c r="AL48" s="29"/>
      <c r="AM48" s="29"/>
      <c r="AN48" s="29"/>
      <c r="AO48" s="86"/>
      <c r="AP48" s="29"/>
      <c r="AQ48" s="81"/>
      <c r="AR48" s="81"/>
      <c r="AS48" s="81"/>
      <c r="AT48" s="185"/>
      <c r="AU48" s="213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185"/>
      <c r="BG48" s="213"/>
      <c r="BH48" s="81"/>
      <c r="BI48" s="81"/>
      <c r="BJ48" s="81"/>
      <c r="BK48" s="81"/>
      <c r="BL48" s="81"/>
      <c r="BM48" s="81"/>
      <c r="BN48" s="81"/>
      <c r="BO48" s="215"/>
      <c r="BP48" s="11"/>
      <c r="BQ48" s="11"/>
      <c r="BR48" s="181"/>
      <c r="BS48" s="180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81"/>
      <c r="CE48" s="1"/>
      <c r="CF48" s="1"/>
      <c r="CG48" s="1"/>
    </row>
    <row r="49" spans="1:85" hidden="1" outlineLevel="3" x14ac:dyDescent="0.25">
      <c r="A49" s="100"/>
      <c r="B49" s="100"/>
      <c r="C49" s="100"/>
      <c r="E49" s="127">
        <v>2</v>
      </c>
      <c r="H49" s="152" t="s">
        <v>124</v>
      </c>
      <c r="I49" s="161" t="s">
        <v>182</v>
      </c>
      <c r="J49" s="31"/>
      <c r="K49" s="31"/>
      <c r="L49" s="14"/>
      <c r="M49" s="14"/>
      <c r="N49" s="46">
        <f>+N47*0.1</f>
        <v>125000</v>
      </c>
      <c r="O49" s="46">
        <f t="shared" si="2"/>
        <v>106250</v>
      </c>
      <c r="P49" s="80">
        <f t="shared" si="6"/>
        <v>18750</v>
      </c>
      <c r="Q49" s="80">
        <f>+Q47*0.1</f>
        <v>0</v>
      </c>
      <c r="R49" s="95">
        <f>+R47*0.1</f>
        <v>41666.666666666672</v>
      </c>
      <c r="S49" s="95">
        <f>+S47*0.1</f>
        <v>41666.666666666672</v>
      </c>
      <c r="T49" s="95">
        <f>+T47*0.1</f>
        <v>41666.666666666672</v>
      </c>
      <c r="U49" s="95">
        <f>+U47*0.1</f>
        <v>0</v>
      </c>
      <c r="V49" s="19">
        <f>SUM(Q49:U49)</f>
        <v>125000.00000000001</v>
      </c>
      <c r="W49" s="180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81"/>
      <c r="AI49" s="180"/>
      <c r="AJ49" s="11"/>
      <c r="AK49" s="11"/>
      <c r="AL49" s="11"/>
      <c r="AM49" s="11"/>
      <c r="AN49" s="28"/>
      <c r="AO49" s="29"/>
      <c r="AP49" s="29"/>
      <c r="AQ49" s="82"/>
      <c r="AR49" s="82"/>
      <c r="AS49" s="82"/>
      <c r="AT49" s="186"/>
      <c r="AU49" s="214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186"/>
      <c r="BG49" s="214"/>
      <c r="BH49" s="82"/>
      <c r="BI49" s="82"/>
      <c r="BJ49" s="82"/>
      <c r="BK49" s="82"/>
      <c r="BL49" s="82"/>
      <c r="BM49" s="82"/>
      <c r="BN49" s="82"/>
      <c r="BO49" s="30"/>
      <c r="BP49" s="11"/>
      <c r="BQ49" s="11"/>
      <c r="BR49" s="181"/>
      <c r="BS49" s="180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81"/>
      <c r="CE49" s="1"/>
      <c r="CF49" s="1"/>
      <c r="CG49" s="1"/>
    </row>
    <row r="50" spans="1:85" hidden="1" outlineLevel="3" x14ac:dyDescent="0.25">
      <c r="A50" s="100"/>
      <c r="B50" s="100"/>
      <c r="C50" s="100"/>
      <c r="E50" s="127">
        <v>3</v>
      </c>
      <c r="H50" s="152" t="s">
        <v>125</v>
      </c>
      <c r="I50" s="161" t="s">
        <v>183</v>
      </c>
      <c r="J50" s="31"/>
      <c r="K50" s="31"/>
      <c r="L50" s="14"/>
      <c r="M50" s="14"/>
      <c r="N50" s="46">
        <f>+N47*0.4</f>
        <v>500000</v>
      </c>
      <c r="O50" s="46">
        <f t="shared" si="2"/>
        <v>425000</v>
      </c>
      <c r="P50" s="80">
        <f t="shared" si="6"/>
        <v>75000</v>
      </c>
      <c r="Q50" s="80">
        <f>+Q47*0.4</f>
        <v>0</v>
      </c>
      <c r="R50" s="95">
        <f>+R47*0.4</f>
        <v>166666.66666666669</v>
      </c>
      <c r="S50" s="95">
        <f>+S47*0.4</f>
        <v>166666.66666666669</v>
      </c>
      <c r="T50" s="95">
        <f>+T47*0.4</f>
        <v>166666.66666666669</v>
      </c>
      <c r="U50" s="95">
        <f>+U47*0.4</f>
        <v>0</v>
      </c>
      <c r="V50" s="19">
        <f>SUM(Q50:U50)</f>
        <v>500000.00000000006</v>
      </c>
      <c r="W50" s="180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81"/>
      <c r="AI50" s="180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81"/>
      <c r="AU50" s="184"/>
      <c r="AV50" s="28"/>
      <c r="AW50" s="28"/>
      <c r="AX50" s="29"/>
      <c r="AY50" s="29"/>
      <c r="AZ50" s="29"/>
      <c r="BA50" s="29"/>
      <c r="BB50" s="82"/>
      <c r="BC50" s="82"/>
      <c r="BD50" s="82"/>
      <c r="BE50" s="28"/>
      <c r="BF50" s="216"/>
      <c r="BG50" s="184"/>
      <c r="BH50" s="29"/>
      <c r="BI50" s="29"/>
      <c r="BJ50" s="29"/>
      <c r="BK50" s="29"/>
      <c r="BL50" s="82"/>
      <c r="BM50" s="82"/>
      <c r="BN50" s="82"/>
      <c r="BO50" s="92"/>
      <c r="BP50" s="11"/>
      <c r="BQ50" s="11"/>
      <c r="BR50" s="181"/>
      <c r="BS50" s="180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81"/>
      <c r="CE50" s="1"/>
      <c r="CF50" s="1"/>
      <c r="CG50" s="1"/>
    </row>
    <row r="51" spans="1:85" s="108" customFormat="1" ht="41.25" hidden="1" customHeight="1" outlineLevel="3" collapsed="1" x14ac:dyDescent="0.25">
      <c r="A51" s="116"/>
      <c r="B51" s="116"/>
      <c r="C51" s="116"/>
      <c r="D51" s="108">
        <v>3</v>
      </c>
      <c r="H51" s="153" t="s">
        <v>68</v>
      </c>
      <c r="I51" s="160" t="s">
        <v>194</v>
      </c>
      <c r="J51" s="33"/>
      <c r="K51" s="33">
        <v>24</v>
      </c>
      <c r="L51" s="34">
        <v>2018</v>
      </c>
      <c r="M51" s="34">
        <v>2020</v>
      </c>
      <c r="N51" s="40">
        <v>1250000</v>
      </c>
      <c r="O51" s="40">
        <f t="shared" si="2"/>
        <v>1062500</v>
      </c>
      <c r="P51" s="97">
        <f t="shared" si="6"/>
        <v>187500</v>
      </c>
      <c r="Q51" s="97">
        <v>0</v>
      </c>
      <c r="R51" s="97">
        <v>416667</v>
      </c>
      <c r="S51" s="97">
        <v>416666.66666666669</v>
      </c>
      <c r="T51" s="98">
        <v>416666.66666666669</v>
      </c>
      <c r="U51" s="98"/>
      <c r="V51" s="97">
        <f>SUM(V52:V54)</f>
        <v>1250000.3333333335</v>
      </c>
      <c r="W51" s="182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83"/>
      <c r="AI51" s="182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83"/>
      <c r="AU51" s="182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83"/>
      <c r="BG51" s="182"/>
      <c r="BH51" s="169"/>
      <c r="BI51" s="169"/>
      <c r="BJ51" s="169"/>
      <c r="BK51" s="169"/>
      <c r="BL51" s="169"/>
      <c r="BM51" s="169"/>
      <c r="BN51" s="169"/>
      <c r="BO51" s="169"/>
      <c r="BP51" s="169"/>
      <c r="BQ51" s="169"/>
      <c r="BR51" s="183"/>
      <c r="BS51" s="182"/>
      <c r="BT51" s="169"/>
      <c r="BU51" s="169"/>
      <c r="BV51" s="169"/>
      <c r="BW51" s="169"/>
      <c r="BX51" s="169"/>
      <c r="BY51" s="169"/>
      <c r="BZ51" s="169"/>
      <c r="CA51" s="169"/>
      <c r="CB51" s="169"/>
      <c r="CC51" s="169"/>
      <c r="CD51" s="183"/>
      <c r="CE51" s="35"/>
      <c r="CF51" s="35"/>
      <c r="CG51" s="35"/>
    </row>
    <row r="52" spans="1:85" hidden="1" outlineLevel="3" x14ac:dyDescent="0.25">
      <c r="A52" s="100"/>
      <c r="B52" s="100"/>
      <c r="C52" s="100"/>
      <c r="E52" s="127">
        <v>1</v>
      </c>
      <c r="H52" s="152" t="s">
        <v>126</v>
      </c>
      <c r="I52" s="161" t="s">
        <v>181</v>
      </c>
      <c r="J52" s="31"/>
      <c r="K52" s="31"/>
      <c r="L52" s="14"/>
      <c r="M52" s="14"/>
      <c r="N52" s="46">
        <f>+N51*0.5</f>
        <v>625000</v>
      </c>
      <c r="O52" s="46">
        <f t="shared" si="2"/>
        <v>531250</v>
      </c>
      <c r="P52" s="80">
        <f t="shared" si="6"/>
        <v>93750</v>
      </c>
      <c r="Q52" s="80">
        <f>+Q51*0.5</f>
        <v>0</v>
      </c>
      <c r="R52" s="95">
        <f>+R51*0.5</f>
        <v>208333.5</v>
      </c>
      <c r="S52" s="95">
        <f>+S51*0.5</f>
        <v>208333.33333333334</v>
      </c>
      <c r="T52" s="95">
        <f>+T51*0.5</f>
        <v>208333.33333333334</v>
      </c>
      <c r="U52" s="95">
        <f>+U51*0.5</f>
        <v>0</v>
      </c>
      <c r="V52" s="80">
        <f>SUM(Q52:U52)</f>
        <v>625000.16666666674</v>
      </c>
      <c r="W52" s="180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81"/>
      <c r="AI52" s="184"/>
      <c r="AJ52" s="28"/>
      <c r="AK52" s="29"/>
      <c r="AL52" s="29"/>
      <c r="AM52" s="29"/>
      <c r="AN52" s="29"/>
      <c r="AO52" s="86"/>
      <c r="AP52" s="29"/>
      <c r="AQ52" s="81"/>
      <c r="AR52" s="81"/>
      <c r="AS52" s="81"/>
      <c r="AT52" s="185"/>
      <c r="AU52" s="213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185"/>
      <c r="BG52" s="213"/>
      <c r="BH52" s="81"/>
      <c r="BI52" s="81"/>
      <c r="BJ52" s="81"/>
      <c r="BK52" s="81"/>
      <c r="BL52" s="81"/>
      <c r="BM52" s="81"/>
      <c r="BN52" s="81"/>
      <c r="BO52" s="30"/>
      <c r="BP52" s="11"/>
      <c r="BQ52" s="11"/>
      <c r="BR52" s="181"/>
      <c r="BS52" s="180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81"/>
      <c r="CE52" s="1"/>
      <c r="CF52" s="1"/>
      <c r="CG52" s="1"/>
    </row>
    <row r="53" spans="1:85" hidden="1" outlineLevel="3" x14ac:dyDescent="0.25">
      <c r="A53" s="100"/>
      <c r="B53" s="100"/>
      <c r="C53" s="100"/>
      <c r="E53" s="127">
        <v>2</v>
      </c>
      <c r="H53" s="152" t="s">
        <v>127</v>
      </c>
      <c r="I53" s="161" t="s">
        <v>182</v>
      </c>
      <c r="J53" s="31"/>
      <c r="K53" s="31"/>
      <c r="L53" s="14"/>
      <c r="M53" s="14"/>
      <c r="N53" s="46">
        <f>+N51*0.1</f>
        <v>125000</v>
      </c>
      <c r="O53" s="46">
        <f t="shared" si="2"/>
        <v>106250</v>
      </c>
      <c r="P53" s="80">
        <f t="shared" si="6"/>
        <v>18750</v>
      </c>
      <c r="Q53" s="80">
        <f>+Q51*0.1</f>
        <v>0</v>
      </c>
      <c r="R53" s="95">
        <f>+R51*0.1</f>
        <v>41666.700000000004</v>
      </c>
      <c r="S53" s="95">
        <f>+S51*0.1</f>
        <v>41666.666666666672</v>
      </c>
      <c r="T53" s="95">
        <f>+T51*0.1</f>
        <v>41666.666666666672</v>
      </c>
      <c r="U53" s="95">
        <f>+U51*0.1</f>
        <v>0</v>
      </c>
      <c r="V53" s="80">
        <f>SUM(Q53:U53)</f>
        <v>125000.03333333334</v>
      </c>
      <c r="W53" s="180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81"/>
      <c r="AI53" s="180"/>
      <c r="AJ53" s="11"/>
      <c r="AK53" s="11"/>
      <c r="AL53" s="11"/>
      <c r="AM53" s="11"/>
      <c r="AN53" s="28"/>
      <c r="AO53" s="29"/>
      <c r="AP53" s="29"/>
      <c r="AQ53" s="82"/>
      <c r="AR53" s="82"/>
      <c r="AS53" s="82"/>
      <c r="AT53" s="186"/>
      <c r="AU53" s="214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186"/>
      <c r="BG53" s="214"/>
      <c r="BH53" s="82"/>
      <c r="BI53" s="82"/>
      <c r="BJ53" s="82"/>
      <c r="BK53" s="82"/>
      <c r="BL53" s="82"/>
      <c r="BM53" s="82"/>
      <c r="BN53" s="82"/>
      <c r="BO53" s="30"/>
      <c r="BP53" s="11"/>
      <c r="BQ53" s="11"/>
      <c r="BR53" s="181"/>
      <c r="BS53" s="180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81"/>
      <c r="CE53" s="1"/>
      <c r="CF53" s="1"/>
      <c r="CG53" s="1"/>
    </row>
    <row r="54" spans="1:85" hidden="1" outlineLevel="3" x14ac:dyDescent="0.25">
      <c r="A54" s="100"/>
      <c r="B54" s="100"/>
      <c r="C54" s="100"/>
      <c r="E54" s="127">
        <v>3</v>
      </c>
      <c r="H54" s="152" t="s">
        <v>128</v>
      </c>
      <c r="I54" s="161" t="s">
        <v>183</v>
      </c>
      <c r="J54" s="31"/>
      <c r="K54" s="31"/>
      <c r="L54" s="14"/>
      <c r="M54" s="14"/>
      <c r="N54" s="46">
        <f>+N51*0.4</f>
        <v>500000</v>
      </c>
      <c r="O54" s="46">
        <f t="shared" si="2"/>
        <v>425000</v>
      </c>
      <c r="P54" s="80">
        <f t="shared" si="6"/>
        <v>75000</v>
      </c>
      <c r="Q54" s="80">
        <f>+Q51*0.4</f>
        <v>0</v>
      </c>
      <c r="R54" s="95">
        <f>+R51*0.4</f>
        <v>166666.80000000002</v>
      </c>
      <c r="S54" s="95">
        <f>+S51*0.4</f>
        <v>166666.66666666669</v>
      </c>
      <c r="T54" s="95">
        <f>+T51*0.4</f>
        <v>166666.66666666669</v>
      </c>
      <c r="U54" s="95">
        <f>+U51*0.4</f>
        <v>0</v>
      </c>
      <c r="V54" s="80">
        <f>SUM(Q54:U54)</f>
        <v>500000.13333333336</v>
      </c>
      <c r="W54" s="180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81"/>
      <c r="AI54" s="180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81"/>
      <c r="AU54" s="184"/>
      <c r="AV54" s="28"/>
      <c r="AW54" s="28"/>
      <c r="AX54" s="29"/>
      <c r="AY54" s="29"/>
      <c r="AZ54" s="29"/>
      <c r="BA54" s="29"/>
      <c r="BB54" s="82"/>
      <c r="BC54" s="82"/>
      <c r="BD54" s="82"/>
      <c r="BE54" s="28"/>
      <c r="BF54" s="216"/>
      <c r="BG54" s="184"/>
      <c r="BH54" s="29"/>
      <c r="BI54" s="29"/>
      <c r="BJ54" s="29"/>
      <c r="BK54" s="29"/>
      <c r="BL54" s="82"/>
      <c r="BM54" s="82"/>
      <c r="BN54" s="82"/>
      <c r="BO54" s="11"/>
      <c r="BP54" s="11"/>
      <c r="BQ54" s="11"/>
      <c r="BR54" s="181"/>
      <c r="BS54" s="180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81"/>
      <c r="CE54" s="1"/>
      <c r="CF54" s="1"/>
      <c r="CG54" s="1"/>
    </row>
    <row r="55" spans="1:85" s="108" customFormat="1" ht="41.25" hidden="1" customHeight="1" outlineLevel="3" collapsed="1" x14ac:dyDescent="0.25">
      <c r="A55" s="116"/>
      <c r="B55" s="116"/>
      <c r="C55" s="116"/>
      <c r="D55" s="108">
        <v>4</v>
      </c>
      <c r="H55" s="153" t="s">
        <v>69</v>
      </c>
      <c r="I55" s="160" t="s">
        <v>195</v>
      </c>
      <c r="J55" s="33"/>
      <c r="K55" s="33">
        <v>24</v>
      </c>
      <c r="L55" s="34">
        <v>2019</v>
      </c>
      <c r="M55" s="34">
        <v>2021</v>
      </c>
      <c r="N55" s="40">
        <v>1250000</v>
      </c>
      <c r="O55" s="40">
        <f t="shared" si="2"/>
        <v>1062500</v>
      </c>
      <c r="P55" s="97">
        <f t="shared" si="6"/>
        <v>187500</v>
      </c>
      <c r="Q55" s="97">
        <v>0</v>
      </c>
      <c r="R55" s="97">
        <v>0</v>
      </c>
      <c r="S55" s="97">
        <v>416667</v>
      </c>
      <c r="T55" s="98">
        <v>416666.66666666669</v>
      </c>
      <c r="U55" s="98">
        <v>416666.66666666669</v>
      </c>
      <c r="V55" s="97">
        <f>SUM(V56:V58)</f>
        <v>1250000.3333333335</v>
      </c>
      <c r="W55" s="182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83"/>
      <c r="AI55" s="182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83"/>
      <c r="AU55" s="182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83"/>
      <c r="BG55" s="182"/>
      <c r="BH55" s="169"/>
      <c r="BI55" s="169"/>
      <c r="BJ55" s="169"/>
      <c r="BK55" s="169"/>
      <c r="BL55" s="169"/>
      <c r="BM55" s="169"/>
      <c r="BN55" s="169"/>
      <c r="BO55" s="169"/>
      <c r="BP55" s="169"/>
      <c r="BQ55" s="169"/>
      <c r="BR55" s="183"/>
      <c r="BS55" s="182"/>
      <c r="BT55" s="169"/>
      <c r="BU55" s="169"/>
      <c r="BV55" s="169"/>
      <c r="BW55" s="169"/>
      <c r="BX55" s="169"/>
      <c r="BY55" s="169"/>
      <c r="BZ55" s="169"/>
      <c r="CA55" s="169"/>
      <c r="CB55" s="169"/>
      <c r="CC55" s="169"/>
      <c r="CD55" s="183"/>
      <c r="CE55" s="35"/>
      <c r="CF55" s="35"/>
      <c r="CG55" s="35"/>
    </row>
    <row r="56" spans="1:85" hidden="1" outlineLevel="3" x14ac:dyDescent="0.25">
      <c r="A56" s="100"/>
      <c r="B56" s="100"/>
      <c r="C56" s="100"/>
      <c r="E56" s="127">
        <v>1</v>
      </c>
      <c r="H56" s="152" t="s">
        <v>129</v>
      </c>
      <c r="I56" s="161" t="s">
        <v>181</v>
      </c>
      <c r="J56" s="31"/>
      <c r="K56" s="31"/>
      <c r="L56" s="14"/>
      <c r="M56" s="14"/>
      <c r="N56" s="46">
        <f>+N55*0.5</f>
        <v>625000</v>
      </c>
      <c r="O56" s="46">
        <f t="shared" si="2"/>
        <v>531250</v>
      </c>
      <c r="P56" s="80">
        <f t="shared" si="6"/>
        <v>93750</v>
      </c>
      <c r="Q56" s="80">
        <f>+Q55*0.5</f>
        <v>0</v>
      </c>
      <c r="R56" s="95">
        <f>+R55*0.5</f>
        <v>0</v>
      </c>
      <c r="S56" s="95">
        <f>+S55*0.5</f>
        <v>208333.5</v>
      </c>
      <c r="T56" s="95">
        <f>+T55*0.5</f>
        <v>208333.33333333334</v>
      </c>
      <c r="U56" s="95">
        <f>+U55*0.5</f>
        <v>208333.33333333334</v>
      </c>
      <c r="V56" s="80">
        <f>SUM(Q56:U56)</f>
        <v>625000.16666666674</v>
      </c>
      <c r="W56" s="180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81"/>
      <c r="AI56" s="180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81"/>
      <c r="AU56" s="184"/>
      <c r="AV56" s="28"/>
      <c r="AW56" s="29"/>
      <c r="AX56" s="29"/>
      <c r="AY56" s="29"/>
      <c r="AZ56" s="29"/>
      <c r="BA56" s="86"/>
      <c r="BB56" s="29"/>
      <c r="BC56" s="81"/>
      <c r="BD56" s="81"/>
      <c r="BE56" s="81"/>
      <c r="BF56" s="185"/>
      <c r="BG56" s="213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185"/>
      <c r="BS56" s="213"/>
      <c r="BT56" s="81"/>
      <c r="BU56" s="81"/>
      <c r="BV56" s="81"/>
      <c r="BW56" s="81"/>
      <c r="BX56" s="81"/>
      <c r="BY56" s="81"/>
      <c r="BZ56" s="81"/>
      <c r="CA56" s="92"/>
      <c r="CB56" s="11"/>
      <c r="CC56" s="11"/>
      <c r="CD56" s="181"/>
      <c r="CE56" s="1"/>
      <c r="CF56" s="1"/>
      <c r="CG56" s="1"/>
    </row>
    <row r="57" spans="1:85" hidden="1" outlineLevel="3" x14ac:dyDescent="0.25">
      <c r="A57" s="100"/>
      <c r="B57" s="100"/>
      <c r="C57" s="100"/>
      <c r="E57" s="127">
        <v>2</v>
      </c>
      <c r="H57" s="152" t="s">
        <v>130</v>
      </c>
      <c r="I57" s="161" t="s">
        <v>182</v>
      </c>
      <c r="J57" s="31"/>
      <c r="K57" s="31"/>
      <c r="L57" s="14"/>
      <c r="M57" s="14"/>
      <c r="N57" s="46">
        <f>+N55*0.1</f>
        <v>125000</v>
      </c>
      <c r="O57" s="46">
        <f t="shared" si="2"/>
        <v>106250</v>
      </c>
      <c r="P57" s="80">
        <f t="shared" si="6"/>
        <v>18750</v>
      </c>
      <c r="Q57" s="80">
        <f>+Q55*0.1</f>
        <v>0</v>
      </c>
      <c r="R57" s="95">
        <f>+R55*0.1</f>
        <v>0</v>
      </c>
      <c r="S57" s="95">
        <f>+S55*0.1</f>
        <v>41666.700000000004</v>
      </c>
      <c r="T57" s="95">
        <f>+T55*0.1</f>
        <v>41666.666666666672</v>
      </c>
      <c r="U57" s="95">
        <f>+U55*0.1</f>
        <v>41666.666666666672</v>
      </c>
      <c r="V57" s="80">
        <f>SUM(Q57:U57)</f>
        <v>125000.03333333334</v>
      </c>
      <c r="W57" s="180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81"/>
      <c r="AI57" s="180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81"/>
      <c r="AU57" s="180"/>
      <c r="AV57" s="11"/>
      <c r="AW57" s="11"/>
      <c r="AX57" s="11"/>
      <c r="AY57" s="11"/>
      <c r="AZ57" s="28"/>
      <c r="BA57" s="29"/>
      <c r="BB57" s="29"/>
      <c r="BC57" s="82"/>
      <c r="BD57" s="82"/>
      <c r="BE57" s="82"/>
      <c r="BF57" s="186"/>
      <c r="BG57" s="214"/>
      <c r="BH57" s="82"/>
      <c r="BI57" s="82"/>
      <c r="BJ57" s="82"/>
      <c r="BK57" s="82"/>
      <c r="BL57" s="82"/>
      <c r="BM57" s="82"/>
      <c r="BN57" s="82"/>
      <c r="BO57" s="82"/>
      <c r="BP57" s="82"/>
      <c r="BQ57" s="82"/>
      <c r="BR57" s="186"/>
      <c r="BS57" s="214"/>
      <c r="BT57" s="82"/>
      <c r="BU57" s="82"/>
      <c r="BV57" s="82"/>
      <c r="BW57" s="82"/>
      <c r="BX57" s="82"/>
      <c r="BY57" s="82"/>
      <c r="BZ57" s="82"/>
      <c r="CA57" s="30"/>
      <c r="CB57" s="11"/>
      <c r="CC57" s="11"/>
      <c r="CD57" s="181"/>
      <c r="CE57" s="1"/>
      <c r="CF57" s="1"/>
      <c r="CG57" s="1"/>
    </row>
    <row r="58" spans="1:85" hidden="1" outlineLevel="3" x14ac:dyDescent="0.25">
      <c r="A58" s="100"/>
      <c r="B58" s="100"/>
      <c r="C58" s="100"/>
      <c r="E58" s="127">
        <v>3</v>
      </c>
      <c r="H58" s="152" t="s">
        <v>131</v>
      </c>
      <c r="I58" s="161" t="s">
        <v>183</v>
      </c>
      <c r="J58" s="31"/>
      <c r="K58" s="31"/>
      <c r="L58" s="14"/>
      <c r="M58" s="14"/>
      <c r="N58" s="46">
        <f>+N55*0.4</f>
        <v>500000</v>
      </c>
      <c r="O58" s="46">
        <f t="shared" si="2"/>
        <v>425000</v>
      </c>
      <c r="P58" s="80">
        <f t="shared" si="6"/>
        <v>75000</v>
      </c>
      <c r="Q58" s="80">
        <f>+Q55*0.4</f>
        <v>0</v>
      </c>
      <c r="R58" s="95">
        <f>+R55*0.4</f>
        <v>0</v>
      </c>
      <c r="S58" s="95">
        <f>+S55*0.4</f>
        <v>166666.80000000002</v>
      </c>
      <c r="T58" s="95">
        <f>+T55*0.4</f>
        <v>166666.66666666669</v>
      </c>
      <c r="U58" s="95">
        <f>+U55*0.4</f>
        <v>166666.66666666669</v>
      </c>
      <c r="V58" s="80">
        <f>SUM(Q58:U58)</f>
        <v>500000.13333333336</v>
      </c>
      <c r="W58" s="180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81"/>
      <c r="AI58" s="180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81"/>
      <c r="AU58" s="180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81"/>
      <c r="BG58" s="184"/>
      <c r="BH58" s="28"/>
      <c r="BI58" s="28"/>
      <c r="BJ58" s="29"/>
      <c r="BK58" s="29"/>
      <c r="BL58" s="29"/>
      <c r="BM58" s="29"/>
      <c r="BN58" s="82"/>
      <c r="BO58" s="82"/>
      <c r="BP58" s="82"/>
      <c r="BQ58" s="28"/>
      <c r="BR58" s="216"/>
      <c r="BS58" s="184"/>
      <c r="BT58" s="29"/>
      <c r="BU58" s="29"/>
      <c r="BV58" s="29"/>
      <c r="BW58" s="29"/>
      <c r="BX58" s="82"/>
      <c r="BY58" s="82"/>
      <c r="BZ58" s="82"/>
      <c r="CA58" s="30"/>
      <c r="CB58" s="11"/>
      <c r="CC58" s="11"/>
      <c r="CD58" s="181"/>
      <c r="CE58" s="1"/>
      <c r="CF58" s="1"/>
      <c r="CG58" s="1"/>
    </row>
    <row r="59" spans="1:85" s="100" customFormat="1" ht="69.75" customHeight="1" outlineLevel="2" collapsed="1" x14ac:dyDescent="0.25">
      <c r="C59" s="100">
        <v>4</v>
      </c>
      <c r="D59" s="116"/>
      <c r="H59" s="152" t="s">
        <v>38</v>
      </c>
      <c r="I59" s="159" t="s">
        <v>293</v>
      </c>
      <c r="J59" s="96">
        <v>2021</v>
      </c>
      <c r="K59" s="96"/>
      <c r="L59" s="14"/>
      <c r="M59" s="14"/>
      <c r="N59" s="44">
        <v>5000000</v>
      </c>
      <c r="O59" s="44">
        <f t="shared" si="2"/>
        <v>4250000</v>
      </c>
      <c r="P59" s="20">
        <f t="shared" si="6"/>
        <v>750000</v>
      </c>
      <c r="Q59" s="20">
        <f t="shared" ref="Q59:V59" si="8">+Q60+Q64+Q68+Q72</f>
        <v>416666.66666666669</v>
      </c>
      <c r="R59" s="20">
        <f t="shared" si="8"/>
        <v>1250000.3333333335</v>
      </c>
      <c r="S59" s="20">
        <f t="shared" si="8"/>
        <v>1666667</v>
      </c>
      <c r="T59" s="20">
        <f t="shared" si="8"/>
        <v>1250000</v>
      </c>
      <c r="U59" s="20">
        <f t="shared" si="8"/>
        <v>416666.66666666669</v>
      </c>
      <c r="V59" s="20">
        <f t="shared" si="8"/>
        <v>5000000.666666667</v>
      </c>
      <c r="W59" s="180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81"/>
      <c r="AI59" s="180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81"/>
      <c r="AU59" s="180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81"/>
      <c r="BG59" s="180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81"/>
      <c r="BS59" s="180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81"/>
      <c r="CE59" s="99"/>
      <c r="CF59" s="99"/>
      <c r="CG59" s="99"/>
    </row>
    <row r="60" spans="1:85" s="108" customFormat="1" ht="52.5" hidden="1" customHeight="1" outlineLevel="3" x14ac:dyDescent="0.25">
      <c r="A60" s="116"/>
      <c r="B60" s="116"/>
      <c r="C60" s="116"/>
      <c r="D60" s="108">
        <v>1</v>
      </c>
      <c r="H60" s="153" t="s">
        <v>70</v>
      </c>
      <c r="I60" s="160" t="s">
        <v>196</v>
      </c>
      <c r="J60" s="33"/>
      <c r="K60" s="33">
        <v>24</v>
      </c>
      <c r="L60" s="34">
        <v>2017</v>
      </c>
      <c r="M60" s="34">
        <v>2019</v>
      </c>
      <c r="N60" s="40">
        <v>1250000</v>
      </c>
      <c r="O60" s="40">
        <f t="shared" si="2"/>
        <v>1062500</v>
      </c>
      <c r="P60" s="97">
        <f t="shared" si="6"/>
        <v>187500</v>
      </c>
      <c r="Q60" s="97">
        <f>+N60/3</f>
        <v>416666.66666666669</v>
      </c>
      <c r="R60" s="97">
        <f>+N60/3</f>
        <v>416666.66666666669</v>
      </c>
      <c r="S60" s="97">
        <f>+N60/3</f>
        <v>416666.66666666669</v>
      </c>
      <c r="T60" s="98"/>
      <c r="U60" s="98"/>
      <c r="V60" s="97">
        <f>SUM(V61:V63)</f>
        <v>1250000</v>
      </c>
      <c r="W60" s="182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83"/>
      <c r="AI60" s="182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83"/>
      <c r="AU60" s="182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83"/>
      <c r="BG60" s="182"/>
      <c r="BH60" s="169"/>
      <c r="BI60" s="169"/>
      <c r="BJ60" s="169"/>
      <c r="BK60" s="169"/>
      <c r="BL60" s="169"/>
      <c r="BM60" s="169"/>
      <c r="BN60" s="169"/>
      <c r="BO60" s="169"/>
      <c r="BP60" s="169"/>
      <c r="BQ60" s="169"/>
      <c r="BR60" s="183"/>
      <c r="BS60" s="182"/>
      <c r="BT60" s="169"/>
      <c r="BU60" s="169"/>
      <c r="BV60" s="169"/>
      <c r="BW60" s="169"/>
      <c r="BX60" s="169"/>
      <c r="BY60" s="169"/>
      <c r="BZ60" s="169"/>
      <c r="CA60" s="169"/>
      <c r="CB60" s="169"/>
      <c r="CC60" s="169"/>
      <c r="CD60" s="183"/>
      <c r="CE60" s="35"/>
      <c r="CF60" s="35"/>
      <c r="CG60" s="35"/>
    </row>
    <row r="61" spans="1:85" hidden="1" outlineLevel="3" x14ac:dyDescent="0.25">
      <c r="A61" s="100"/>
      <c r="B61" s="100"/>
      <c r="C61" s="100"/>
      <c r="E61" s="127">
        <v>1</v>
      </c>
      <c r="H61" s="152" t="s">
        <v>132</v>
      </c>
      <c r="I61" s="161" t="s">
        <v>181</v>
      </c>
      <c r="J61" s="31"/>
      <c r="K61" s="31"/>
      <c r="L61" s="14"/>
      <c r="M61" s="14"/>
      <c r="N61" s="46">
        <f>+N60*0.5</f>
        <v>625000</v>
      </c>
      <c r="O61" s="46">
        <f t="shared" si="2"/>
        <v>531250</v>
      </c>
      <c r="P61" s="80">
        <f t="shared" si="6"/>
        <v>93750</v>
      </c>
      <c r="Q61" s="80">
        <f>+Q60*0.5</f>
        <v>208333.33333333334</v>
      </c>
      <c r="R61" s="95">
        <f>+R60*0.5</f>
        <v>208333.33333333334</v>
      </c>
      <c r="S61" s="95">
        <f>+S60*0.5</f>
        <v>208333.33333333334</v>
      </c>
      <c r="T61" s="95">
        <f>+T60*0.5</f>
        <v>0</v>
      </c>
      <c r="U61" s="95">
        <f>+U60*0.5</f>
        <v>0</v>
      </c>
      <c r="V61" s="80">
        <f>SUM(Q61:U61)</f>
        <v>625000</v>
      </c>
      <c r="W61" s="184"/>
      <c r="X61" s="28"/>
      <c r="Y61" s="29"/>
      <c r="Z61" s="29"/>
      <c r="AA61" s="29"/>
      <c r="AB61" s="29"/>
      <c r="AC61" s="86"/>
      <c r="AD61" s="29"/>
      <c r="AE61" s="81"/>
      <c r="AF61" s="81"/>
      <c r="AG61" s="81"/>
      <c r="AH61" s="185"/>
      <c r="AI61" s="213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185"/>
      <c r="AU61" s="213"/>
      <c r="AV61" s="81"/>
      <c r="AW61" s="81"/>
      <c r="AX61" s="81"/>
      <c r="AY61" s="81"/>
      <c r="AZ61" s="81"/>
      <c r="BA61" s="81"/>
      <c r="BB61" s="81"/>
      <c r="BC61" s="92"/>
      <c r="BD61" s="11"/>
      <c r="BE61" s="11"/>
      <c r="BF61" s="181"/>
      <c r="BG61" s="180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81"/>
      <c r="BS61" s="180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81"/>
      <c r="CE61" s="1"/>
      <c r="CF61" s="1"/>
      <c r="CG61" s="1"/>
    </row>
    <row r="62" spans="1:85" hidden="1" outlineLevel="3" x14ac:dyDescent="0.25">
      <c r="A62" s="100"/>
      <c r="B62" s="100"/>
      <c r="C62" s="100"/>
      <c r="E62" s="127">
        <v>2</v>
      </c>
      <c r="H62" s="152" t="s">
        <v>133</v>
      </c>
      <c r="I62" s="161" t="s">
        <v>182</v>
      </c>
      <c r="J62" s="31"/>
      <c r="K62" s="31"/>
      <c r="L62" s="14"/>
      <c r="M62" s="14"/>
      <c r="N62" s="46">
        <f>+N60*0.1</f>
        <v>125000</v>
      </c>
      <c r="O62" s="46">
        <f t="shared" si="2"/>
        <v>106250</v>
      </c>
      <c r="P62" s="80">
        <f t="shared" si="6"/>
        <v>18750</v>
      </c>
      <c r="Q62" s="80">
        <f>+Q60*0.1</f>
        <v>41666.666666666672</v>
      </c>
      <c r="R62" s="95">
        <f>+R60*0.1</f>
        <v>41666.666666666672</v>
      </c>
      <c r="S62" s="95">
        <f>+S60*0.1</f>
        <v>41666.666666666672</v>
      </c>
      <c r="T62" s="95">
        <f>+T60*0.1</f>
        <v>0</v>
      </c>
      <c r="U62" s="95">
        <f>+U60*0.1</f>
        <v>0</v>
      </c>
      <c r="V62" s="80">
        <f>SUM(Q62:U62)</f>
        <v>125000.00000000001</v>
      </c>
      <c r="W62" s="180"/>
      <c r="X62" s="11"/>
      <c r="Y62" s="11"/>
      <c r="Z62" s="11"/>
      <c r="AA62" s="11"/>
      <c r="AB62" s="28"/>
      <c r="AC62" s="29"/>
      <c r="AD62" s="29"/>
      <c r="AE62" s="82"/>
      <c r="AF62" s="82"/>
      <c r="AG62" s="82"/>
      <c r="AH62" s="186"/>
      <c r="AI62" s="214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186"/>
      <c r="AU62" s="214"/>
      <c r="AV62" s="82"/>
      <c r="AW62" s="82"/>
      <c r="AX62" s="82"/>
      <c r="AY62" s="82"/>
      <c r="AZ62" s="82"/>
      <c r="BA62" s="82"/>
      <c r="BB62" s="82"/>
      <c r="BC62" s="30"/>
      <c r="BD62" s="11"/>
      <c r="BE62" s="11"/>
      <c r="BF62" s="181"/>
      <c r="BG62" s="180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81"/>
      <c r="BS62" s="180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81"/>
      <c r="CE62" s="1"/>
      <c r="CF62" s="1"/>
      <c r="CG62" s="1"/>
    </row>
    <row r="63" spans="1:85" hidden="1" outlineLevel="3" x14ac:dyDescent="0.25">
      <c r="A63" s="100"/>
      <c r="B63" s="100"/>
      <c r="C63" s="100"/>
      <c r="E63" s="127">
        <v>3</v>
      </c>
      <c r="H63" s="152" t="s">
        <v>134</v>
      </c>
      <c r="I63" s="161" t="s">
        <v>183</v>
      </c>
      <c r="J63" s="31"/>
      <c r="K63" s="31"/>
      <c r="L63" s="14"/>
      <c r="M63" s="14"/>
      <c r="N63" s="46">
        <f>+N60*0.4</f>
        <v>500000</v>
      </c>
      <c r="O63" s="46">
        <f t="shared" si="2"/>
        <v>425000</v>
      </c>
      <c r="P63" s="80">
        <f t="shared" si="6"/>
        <v>75000</v>
      </c>
      <c r="Q63" s="80">
        <f>+Q60*0.4</f>
        <v>166666.66666666669</v>
      </c>
      <c r="R63" s="95">
        <f>+R60*0.4</f>
        <v>166666.66666666669</v>
      </c>
      <c r="S63" s="95">
        <f>+S60*0.4</f>
        <v>166666.66666666669</v>
      </c>
      <c r="T63" s="95">
        <f>+T60*0.4</f>
        <v>0</v>
      </c>
      <c r="U63" s="95">
        <f>+U60*0.4</f>
        <v>0</v>
      </c>
      <c r="V63" s="80">
        <f>SUM(Q63:U63)</f>
        <v>500000.00000000006</v>
      </c>
      <c r="W63" s="180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81"/>
      <c r="AI63" s="184"/>
      <c r="AJ63" s="28"/>
      <c r="AK63" s="28"/>
      <c r="AL63" s="29"/>
      <c r="AM63" s="29"/>
      <c r="AN63" s="29"/>
      <c r="AO63" s="29"/>
      <c r="AP63" s="82"/>
      <c r="AQ63" s="82"/>
      <c r="AR63" s="82"/>
      <c r="AS63" s="28"/>
      <c r="AT63" s="216"/>
      <c r="AU63" s="184"/>
      <c r="AV63" s="29"/>
      <c r="AW63" s="29"/>
      <c r="AX63" s="29"/>
      <c r="AY63" s="29"/>
      <c r="AZ63" s="82"/>
      <c r="BA63" s="82"/>
      <c r="BB63" s="82"/>
      <c r="BC63" s="30"/>
      <c r="BD63" s="11"/>
      <c r="BE63" s="11"/>
      <c r="BF63" s="181"/>
      <c r="BG63" s="180"/>
      <c r="BH63" s="11"/>
      <c r="BI63" s="11"/>
      <c r="BJ63" s="11"/>
      <c r="BK63" s="11"/>
      <c r="BL63" s="11"/>
      <c r="BM63" s="11"/>
      <c r="BN63" s="11"/>
      <c r="BO63" s="30"/>
      <c r="BP63" s="11"/>
      <c r="BQ63" s="11"/>
      <c r="BR63" s="181"/>
      <c r="BS63" s="180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81"/>
      <c r="CE63" s="1"/>
      <c r="CF63" s="1"/>
      <c r="CG63" s="1"/>
    </row>
    <row r="64" spans="1:85" s="108" customFormat="1" ht="52.5" hidden="1" customHeight="1" outlineLevel="3" collapsed="1" x14ac:dyDescent="0.25">
      <c r="A64" s="116"/>
      <c r="B64" s="116"/>
      <c r="C64" s="116"/>
      <c r="D64" s="108">
        <v>2</v>
      </c>
      <c r="H64" s="153" t="s">
        <v>71</v>
      </c>
      <c r="I64" s="160" t="s">
        <v>197</v>
      </c>
      <c r="J64" s="33"/>
      <c r="K64" s="33">
        <v>24</v>
      </c>
      <c r="L64" s="34">
        <v>2018</v>
      </c>
      <c r="M64" s="34">
        <v>2020</v>
      </c>
      <c r="N64" s="40">
        <v>1250000</v>
      </c>
      <c r="O64" s="40">
        <f t="shared" si="2"/>
        <v>1062500</v>
      </c>
      <c r="P64" s="97">
        <f t="shared" si="6"/>
        <v>187500</v>
      </c>
      <c r="Q64" s="97"/>
      <c r="R64" s="97">
        <f>+N64/3</f>
        <v>416666.66666666669</v>
      </c>
      <c r="S64" s="97">
        <f>+N64/3</f>
        <v>416666.66666666669</v>
      </c>
      <c r="T64" s="98">
        <f>+N64/3</f>
        <v>416666.66666666669</v>
      </c>
      <c r="U64" s="98"/>
      <c r="V64" s="97">
        <f>SUM(V65:V67)</f>
        <v>1250000</v>
      </c>
      <c r="W64" s="182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83"/>
      <c r="AI64" s="182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83"/>
      <c r="AU64" s="182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83"/>
      <c r="BG64" s="182"/>
      <c r="BH64" s="169"/>
      <c r="BI64" s="169"/>
      <c r="BJ64" s="169"/>
      <c r="BK64" s="169"/>
      <c r="BL64" s="169"/>
      <c r="BM64" s="169"/>
      <c r="BN64" s="169"/>
      <c r="BO64" s="169"/>
      <c r="BP64" s="169"/>
      <c r="BQ64" s="169"/>
      <c r="BR64" s="183"/>
      <c r="BS64" s="182"/>
      <c r="BT64" s="169"/>
      <c r="BU64" s="169"/>
      <c r="BV64" s="169"/>
      <c r="BW64" s="169"/>
      <c r="BX64" s="169"/>
      <c r="BY64" s="169"/>
      <c r="BZ64" s="169"/>
      <c r="CA64" s="169"/>
      <c r="CB64" s="169"/>
      <c r="CC64" s="169"/>
      <c r="CD64" s="183"/>
      <c r="CE64" s="35"/>
      <c r="CF64" s="35"/>
      <c r="CG64" s="35"/>
    </row>
    <row r="65" spans="1:85" hidden="1" outlineLevel="3" x14ac:dyDescent="0.25">
      <c r="A65" s="100"/>
      <c r="B65" s="100"/>
      <c r="C65" s="100"/>
      <c r="E65" s="127">
        <v>1</v>
      </c>
      <c r="H65" s="152" t="s">
        <v>135</v>
      </c>
      <c r="I65" s="161" t="s">
        <v>181</v>
      </c>
      <c r="J65" s="31"/>
      <c r="K65" s="31"/>
      <c r="L65" s="14"/>
      <c r="M65" s="14"/>
      <c r="N65" s="46">
        <f>+N64*0.5</f>
        <v>625000</v>
      </c>
      <c r="O65" s="46">
        <f t="shared" si="2"/>
        <v>531250</v>
      </c>
      <c r="P65" s="80">
        <f t="shared" si="6"/>
        <v>93750</v>
      </c>
      <c r="Q65" s="80">
        <f>+Q64*0.5</f>
        <v>0</v>
      </c>
      <c r="R65" s="95">
        <f>+R64*0.5</f>
        <v>208333.33333333334</v>
      </c>
      <c r="S65" s="95">
        <f>+S64*0.5</f>
        <v>208333.33333333334</v>
      </c>
      <c r="T65" s="95">
        <f>+T64*0.5</f>
        <v>208333.33333333334</v>
      </c>
      <c r="U65" s="95">
        <f>+U64*0.5</f>
        <v>0</v>
      </c>
      <c r="V65" s="80">
        <f>SUM(Q65:U65)</f>
        <v>625000</v>
      </c>
      <c r="W65" s="180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81"/>
      <c r="AI65" s="184"/>
      <c r="AJ65" s="28"/>
      <c r="AK65" s="29"/>
      <c r="AL65" s="29"/>
      <c r="AM65" s="29"/>
      <c r="AN65" s="29"/>
      <c r="AO65" s="86"/>
      <c r="AP65" s="29"/>
      <c r="AQ65" s="81"/>
      <c r="AR65" s="81"/>
      <c r="AS65" s="81"/>
      <c r="AT65" s="185"/>
      <c r="AU65" s="213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185"/>
      <c r="BG65" s="213"/>
      <c r="BH65" s="81"/>
      <c r="BI65" s="81"/>
      <c r="BJ65" s="81"/>
      <c r="BK65" s="81"/>
      <c r="BL65" s="81"/>
      <c r="BM65" s="81"/>
      <c r="BN65" s="81"/>
      <c r="BO65" s="92"/>
      <c r="BP65" s="11"/>
      <c r="BQ65" s="11"/>
      <c r="BR65" s="181"/>
      <c r="BS65" s="180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81"/>
      <c r="CE65" s="1"/>
      <c r="CF65" s="1"/>
      <c r="CG65" s="1"/>
    </row>
    <row r="66" spans="1:85" hidden="1" outlineLevel="3" x14ac:dyDescent="0.25">
      <c r="A66" s="100"/>
      <c r="B66" s="100"/>
      <c r="C66" s="100"/>
      <c r="E66" s="127">
        <v>2</v>
      </c>
      <c r="H66" s="152" t="s">
        <v>136</v>
      </c>
      <c r="I66" s="161" t="s">
        <v>182</v>
      </c>
      <c r="J66" s="31"/>
      <c r="K66" s="31"/>
      <c r="L66" s="14"/>
      <c r="M66" s="14"/>
      <c r="N66" s="46">
        <f>+N64*0.1</f>
        <v>125000</v>
      </c>
      <c r="O66" s="46">
        <f t="shared" si="2"/>
        <v>106250</v>
      </c>
      <c r="P66" s="80">
        <f t="shared" si="6"/>
        <v>18750</v>
      </c>
      <c r="Q66" s="80">
        <f>+Q64*0.1</f>
        <v>0</v>
      </c>
      <c r="R66" s="95">
        <f>+R64*0.1</f>
        <v>41666.666666666672</v>
      </c>
      <c r="S66" s="95">
        <f>+S64*0.1</f>
        <v>41666.666666666672</v>
      </c>
      <c r="T66" s="95">
        <f>+T64*0.1</f>
        <v>41666.666666666672</v>
      </c>
      <c r="U66" s="95">
        <f>+U64*0.1</f>
        <v>0</v>
      </c>
      <c r="V66" s="80">
        <f>SUM(Q66:U66)</f>
        <v>125000.00000000001</v>
      </c>
      <c r="W66" s="180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81"/>
      <c r="AI66" s="180"/>
      <c r="AJ66" s="11"/>
      <c r="AK66" s="11"/>
      <c r="AL66" s="11"/>
      <c r="AM66" s="11"/>
      <c r="AN66" s="28"/>
      <c r="AO66" s="29"/>
      <c r="AP66" s="29"/>
      <c r="AQ66" s="82"/>
      <c r="AR66" s="82"/>
      <c r="AS66" s="82"/>
      <c r="AT66" s="186"/>
      <c r="AU66" s="214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186"/>
      <c r="BG66" s="214"/>
      <c r="BH66" s="82"/>
      <c r="BI66" s="82"/>
      <c r="BJ66" s="82"/>
      <c r="BK66" s="82"/>
      <c r="BL66" s="82"/>
      <c r="BM66" s="82"/>
      <c r="BN66" s="82"/>
      <c r="BO66" s="30"/>
      <c r="BP66" s="11"/>
      <c r="BQ66" s="11"/>
      <c r="BR66" s="181"/>
      <c r="BS66" s="180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81"/>
      <c r="CE66" s="1"/>
      <c r="CF66" s="1"/>
      <c r="CG66" s="1"/>
    </row>
    <row r="67" spans="1:85" hidden="1" outlineLevel="3" x14ac:dyDescent="0.25">
      <c r="A67" s="100"/>
      <c r="B67" s="100"/>
      <c r="C67" s="100"/>
      <c r="E67" s="127">
        <v>3</v>
      </c>
      <c r="H67" s="152" t="s">
        <v>137</v>
      </c>
      <c r="I67" s="161" t="s">
        <v>183</v>
      </c>
      <c r="J67" s="31"/>
      <c r="K67" s="31"/>
      <c r="L67" s="14"/>
      <c r="M67" s="14"/>
      <c r="N67" s="46">
        <f>+N64*0.4</f>
        <v>500000</v>
      </c>
      <c r="O67" s="46">
        <f t="shared" si="2"/>
        <v>425000</v>
      </c>
      <c r="P67" s="80">
        <f t="shared" si="6"/>
        <v>75000</v>
      </c>
      <c r="Q67" s="80">
        <f>+Q64*0.4</f>
        <v>0</v>
      </c>
      <c r="R67" s="95">
        <f>+R64*0.4</f>
        <v>166666.66666666669</v>
      </c>
      <c r="S67" s="95">
        <f>+S64*0.4</f>
        <v>166666.66666666669</v>
      </c>
      <c r="T67" s="95">
        <f>+T64*0.4</f>
        <v>166666.66666666669</v>
      </c>
      <c r="U67" s="95">
        <f>+U64*0.4</f>
        <v>0</v>
      </c>
      <c r="V67" s="80">
        <f>SUM(Q67:U67)</f>
        <v>500000.00000000006</v>
      </c>
      <c r="W67" s="180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81"/>
      <c r="AI67" s="180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81"/>
      <c r="AU67" s="184"/>
      <c r="AV67" s="28"/>
      <c r="AW67" s="28"/>
      <c r="AX67" s="29"/>
      <c r="AY67" s="29"/>
      <c r="AZ67" s="29"/>
      <c r="BA67" s="29"/>
      <c r="BB67" s="82"/>
      <c r="BC67" s="82"/>
      <c r="BD67" s="82"/>
      <c r="BE67" s="28"/>
      <c r="BF67" s="216"/>
      <c r="BG67" s="184"/>
      <c r="BH67" s="29"/>
      <c r="BI67" s="29"/>
      <c r="BJ67" s="29"/>
      <c r="BK67" s="29"/>
      <c r="BL67" s="82"/>
      <c r="BM67" s="82"/>
      <c r="BN67" s="82"/>
      <c r="BO67" s="30"/>
      <c r="BP67" s="11"/>
      <c r="BQ67" s="11"/>
      <c r="BR67" s="181"/>
      <c r="BS67" s="180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81"/>
      <c r="CE67" s="1"/>
      <c r="CF67" s="1"/>
      <c r="CG67" s="1"/>
    </row>
    <row r="68" spans="1:85" s="108" customFormat="1" ht="52.5" hidden="1" customHeight="1" outlineLevel="3" collapsed="1" x14ac:dyDescent="0.25">
      <c r="A68" s="116"/>
      <c r="B68" s="116"/>
      <c r="C68" s="116"/>
      <c r="D68" s="108">
        <v>3</v>
      </c>
      <c r="H68" s="153" t="s">
        <v>72</v>
      </c>
      <c r="I68" s="160" t="s">
        <v>198</v>
      </c>
      <c r="J68" s="33"/>
      <c r="K68" s="33">
        <v>24</v>
      </c>
      <c r="L68" s="34">
        <v>2018</v>
      </c>
      <c r="M68" s="34">
        <v>2020</v>
      </c>
      <c r="N68" s="40">
        <v>1250000</v>
      </c>
      <c r="O68" s="40">
        <f t="shared" si="2"/>
        <v>1062500</v>
      </c>
      <c r="P68" s="97">
        <f t="shared" si="6"/>
        <v>187500</v>
      </c>
      <c r="Q68" s="97"/>
      <c r="R68" s="97">
        <v>416667</v>
      </c>
      <c r="S68" s="97">
        <v>416666.66666666669</v>
      </c>
      <c r="T68" s="98">
        <v>416666.66666666669</v>
      </c>
      <c r="U68" s="98"/>
      <c r="V68" s="97">
        <f>SUM(V69:V71)</f>
        <v>1250000.3333333335</v>
      </c>
      <c r="W68" s="182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83"/>
      <c r="AI68" s="182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83"/>
      <c r="AU68" s="182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83"/>
      <c r="BG68" s="182"/>
      <c r="BH68" s="169"/>
      <c r="BI68" s="169"/>
      <c r="BJ68" s="169"/>
      <c r="BK68" s="169"/>
      <c r="BL68" s="169"/>
      <c r="BM68" s="169"/>
      <c r="BN68" s="169"/>
      <c r="BO68" s="169"/>
      <c r="BP68" s="169"/>
      <c r="BQ68" s="169"/>
      <c r="BR68" s="183"/>
      <c r="BS68" s="182"/>
      <c r="BT68" s="169"/>
      <c r="BU68" s="169"/>
      <c r="BV68" s="169"/>
      <c r="BW68" s="169"/>
      <c r="BX68" s="169"/>
      <c r="BY68" s="169"/>
      <c r="BZ68" s="169"/>
      <c r="CA68" s="169"/>
      <c r="CB68" s="169"/>
      <c r="CC68" s="169"/>
      <c r="CD68" s="183"/>
      <c r="CE68" s="35"/>
      <c r="CF68" s="35"/>
      <c r="CG68" s="35"/>
    </row>
    <row r="69" spans="1:85" hidden="1" outlineLevel="3" x14ac:dyDescent="0.25">
      <c r="A69" s="100"/>
      <c r="B69" s="100"/>
      <c r="C69" s="100"/>
      <c r="E69" s="127">
        <v>1</v>
      </c>
      <c r="H69" s="152" t="s">
        <v>138</v>
      </c>
      <c r="I69" s="161" t="s">
        <v>181</v>
      </c>
      <c r="J69" s="31"/>
      <c r="K69" s="31"/>
      <c r="L69" s="14"/>
      <c r="M69" s="14"/>
      <c r="N69" s="46">
        <f>+N68*0.5</f>
        <v>625000</v>
      </c>
      <c r="O69" s="46">
        <f t="shared" si="2"/>
        <v>531250</v>
      </c>
      <c r="P69" s="80">
        <f t="shared" si="6"/>
        <v>93750</v>
      </c>
      <c r="Q69" s="80">
        <f>+Q68*0.5</f>
        <v>0</v>
      </c>
      <c r="R69" s="95">
        <f>+R68*0.5</f>
        <v>208333.5</v>
      </c>
      <c r="S69" s="95">
        <f>+S68*0.5</f>
        <v>208333.33333333334</v>
      </c>
      <c r="T69" s="95">
        <f>+T68*0.5</f>
        <v>208333.33333333334</v>
      </c>
      <c r="U69" s="95">
        <f>+U68*0.5</f>
        <v>0</v>
      </c>
      <c r="V69" s="80">
        <f>SUM(Q69:U69)</f>
        <v>625000.16666666674</v>
      </c>
      <c r="W69" s="180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81"/>
      <c r="AI69" s="184"/>
      <c r="AJ69" s="28"/>
      <c r="AK69" s="29"/>
      <c r="AL69" s="29"/>
      <c r="AM69" s="29"/>
      <c r="AN69" s="29"/>
      <c r="AO69" s="86"/>
      <c r="AP69" s="29"/>
      <c r="AQ69" s="81"/>
      <c r="AR69" s="81"/>
      <c r="AS69" s="81"/>
      <c r="AT69" s="185"/>
      <c r="AU69" s="213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185"/>
      <c r="BG69" s="213"/>
      <c r="BH69" s="81"/>
      <c r="BI69" s="81"/>
      <c r="BJ69" s="81"/>
      <c r="BK69" s="81"/>
      <c r="BL69" s="81"/>
      <c r="BM69" s="81"/>
      <c r="BN69" s="81"/>
      <c r="BO69" s="92"/>
      <c r="BP69" s="11"/>
      <c r="BQ69" s="11"/>
      <c r="BR69" s="181"/>
      <c r="BS69" s="180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81"/>
      <c r="CE69" s="1"/>
      <c r="CF69" s="1"/>
      <c r="CG69" s="1"/>
    </row>
    <row r="70" spans="1:85" hidden="1" outlineLevel="3" x14ac:dyDescent="0.25">
      <c r="A70" s="100"/>
      <c r="B70" s="100"/>
      <c r="C70" s="100"/>
      <c r="E70" s="127">
        <v>2</v>
      </c>
      <c r="H70" s="152" t="s">
        <v>139</v>
      </c>
      <c r="I70" s="161" t="s">
        <v>182</v>
      </c>
      <c r="J70" s="31"/>
      <c r="K70" s="31"/>
      <c r="L70" s="14"/>
      <c r="M70" s="14"/>
      <c r="N70" s="46">
        <f>+N68*0.1</f>
        <v>125000</v>
      </c>
      <c r="O70" s="46">
        <f t="shared" si="2"/>
        <v>106250</v>
      </c>
      <c r="P70" s="80">
        <f t="shared" ref="P70:P75" si="9">+N70*0.15</f>
        <v>18750</v>
      </c>
      <c r="Q70" s="80">
        <f>+Q68*0.1</f>
        <v>0</v>
      </c>
      <c r="R70" s="95">
        <f>+R68*0.1</f>
        <v>41666.700000000004</v>
      </c>
      <c r="S70" s="95">
        <f>+S68*0.1</f>
        <v>41666.666666666672</v>
      </c>
      <c r="T70" s="95">
        <f>+T68*0.1</f>
        <v>41666.666666666672</v>
      </c>
      <c r="U70" s="95">
        <f>+U68*0.1</f>
        <v>0</v>
      </c>
      <c r="V70" s="80">
        <f>SUM(Q70:U70)</f>
        <v>125000.03333333334</v>
      </c>
      <c r="W70" s="180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81"/>
      <c r="AI70" s="180"/>
      <c r="AJ70" s="11"/>
      <c r="AK70" s="11"/>
      <c r="AL70" s="11"/>
      <c r="AM70" s="11"/>
      <c r="AN70" s="28"/>
      <c r="AO70" s="29"/>
      <c r="AP70" s="29"/>
      <c r="AQ70" s="82"/>
      <c r="AR70" s="82"/>
      <c r="AS70" s="82"/>
      <c r="AT70" s="186"/>
      <c r="AU70" s="214"/>
      <c r="AV70" s="82"/>
      <c r="AW70" s="82"/>
      <c r="AX70" s="82"/>
      <c r="AY70" s="82"/>
      <c r="AZ70" s="82"/>
      <c r="BA70" s="82"/>
      <c r="BB70" s="82"/>
      <c r="BC70" s="82"/>
      <c r="BD70" s="82"/>
      <c r="BE70" s="82"/>
      <c r="BF70" s="186"/>
      <c r="BG70" s="214"/>
      <c r="BH70" s="82"/>
      <c r="BI70" s="82"/>
      <c r="BJ70" s="82"/>
      <c r="BK70" s="82"/>
      <c r="BL70" s="82"/>
      <c r="BM70" s="82"/>
      <c r="BN70" s="82"/>
      <c r="BO70" s="30"/>
      <c r="BP70" s="11"/>
      <c r="BQ70" s="11"/>
      <c r="BR70" s="181"/>
      <c r="BS70" s="180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81"/>
      <c r="CE70" s="1"/>
      <c r="CF70" s="1"/>
      <c r="CG70" s="1"/>
    </row>
    <row r="71" spans="1:85" hidden="1" outlineLevel="3" x14ac:dyDescent="0.25">
      <c r="A71" s="100"/>
      <c r="B71" s="100"/>
      <c r="C71" s="100"/>
      <c r="E71" s="127">
        <v>3</v>
      </c>
      <c r="H71" s="152" t="s">
        <v>140</v>
      </c>
      <c r="I71" s="161" t="s">
        <v>183</v>
      </c>
      <c r="J71" s="31"/>
      <c r="K71" s="31"/>
      <c r="L71" s="14"/>
      <c r="M71" s="14"/>
      <c r="N71" s="46">
        <f>+N68*0.4</f>
        <v>500000</v>
      </c>
      <c r="O71" s="46">
        <f>+N71*0.85</f>
        <v>425000</v>
      </c>
      <c r="P71" s="80">
        <f t="shared" si="9"/>
        <v>75000</v>
      </c>
      <c r="Q71" s="80">
        <f>+Q68*0.4</f>
        <v>0</v>
      </c>
      <c r="R71" s="95">
        <f>+R68*0.4</f>
        <v>166666.80000000002</v>
      </c>
      <c r="S71" s="95">
        <f>+S68*0.4</f>
        <v>166666.66666666669</v>
      </c>
      <c r="T71" s="95">
        <f>+T68*0.4</f>
        <v>166666.66666666669</v>
      </c>
      <c r="U71" s="95">
        <f>+U68*0.4</f>
        <v>0</v>
      </c>
      <c r="V71" s="80">
        <f>SUM(Q71:U71)</f>
        <v>500000.13333333336</v>
      </c>
      <c r="W71" s="180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81"/>
      <c r="AI71" s="180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81"/>
      <c r="AU71" s="184"/>
      <c r="AV71" s="28"/>
      <c r="AW71" s="28"/>
      <c r="AX71" s="29"/>
      <c r="AY71" s="29"/>
      <c r="AZ71" s="29"/>
      <c r="BA71" s="29"/>
      <c r="BB71" s="82"/>
      <c r="BC71" s="82"/>
      <c r="BD71" s="82"/>
      <c r="BE71" s="28"/>
      <c r="BF71" s="216"/>
      <c r="BG71" s="184"/>
      <c r="BH71" s="29"/>
      <c r="BI71" s="29"/>
      <c r="BJ71" s="29"/>
      <c r="BK71" s="29"/>
      <c r="BL71" s="82"/>
      <c r="BM71" s="82"/>
      <c r="BN71" s="82"/>
      <c r="BO71" s="30"/>
      <c r="BP71" s="11"/>
      <c r="BQ71" s="11"/>
      <c r="BR71" s="181"/>
      <c r="BS71" s="180"/>
      <c r="BT71" s="11"/>
      <c r="BU71" s="11"/>
      <c r="BV71" s="11"/>
      <c r="BW71" s="11"/>
      <c r="BX71" s="11"/>
      <c r="BY71" s="11"/>
      <c r="BZ71" s="11"/>
      <c r="CA71" s="30"/>
      <c r="CB71" s="11"/>
      <c r="CC71" s="11"/>
      <c r="CD71" s="181"/>
      <c r="CE71" s="1"/>
      <c r="CF71" s="1"/>
      <c r="CG71" s="1"/>
    </row>
    <row r="72" spans="1:85" s="108" customFormat="1" ht="52.5" hidden="1" customHeight="1" outlineLevel="3" collapsed="1" x14ac:dyDescent="0.25">
      <c r="A72" s="116"/>
      <c r="B72" s="116"/>
      <c r="C72" s="116"/>
      <c r="D72" s="108">
        <v>4</v>
      </c>
      <c r="H72" s="153" t="s">
        <v>73</v>
      </c>
      <c r="I72" s="160" t="s">
        <v>199</v>
      </c>
      <c r="J72" s="33"/>
      <c r="K72" s="33">
        <v>24</v>
      </c>
      <c r="L72" s="34">
        <v>2019</v>
      </c>
      <c r="M72" s="34">
        <v>2021</v>
      </c>
      <c r="N72" s="40">
        <v>1250000</v>
      </c>
      <c r="O72" s="40">
        <f>+N72*0.85</f>
        <v>1062500</v>
      </c>
      <c r="P72" s="97">
        <f t="shared" si="9"/>
        <v>187500</v>
      </c>
      <c r="Q72" s="97"/>
      <c r="R72" s="97"/>
      <c r="S72" s="97">
        <v>416667</v>
      </c>
      <c r="T72" s="98">
        <v>416666.66666666669</v>
      </c>
      <c r="U72" s="98">
        <v>416666.66666666669</v>
      </c>
      <c r="V72" s="97">
        <f>SUM(V73:V75)</f>
        <v>1250000.3333333335</v>
      </c>
      <c r="W72" s="182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83"/>
      <c r="AI72" s="182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83"/>
      <c r="AU72" s="182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83"/>
      <c r="BG72" s="182"/>
      <c r="BH72" s="169"/>
      <c r="BI72" s="169"/>
      <c r="BJ72" s="169"/>
      <c r="BK72" s="169"/>
      <c r="BL72" s="169"/>
      <c r="BM72" s="169"/>
      <c r="BN72" s="169"/>
      <c r="BO72" s="169"/>
      <c r="BP72" s="169"/>
      <c r="BQ72" s="169"/>
      <c r="BR72" s="183"/>
      <c r="BS72" s="182"/>
      <c r="BT72" s="169"/>
      <c r="BU72" s="169"/>
      <c r="BV72" s="169"/>
      <c r="BW72" s="169"/>
      <c r="BX72" s="169"/>
      <c r="BY72" s="169"/>
      <c r="BZ72" s="169"/>
      <c r="CA72" s="169"/>
      <c r="CB72" s="169"/>
      <c r="CC72" s="169"/>
      <c r="CD72" s="183"/>
      <c r="CE72" s="35"/>
      <c r="CF72" s="35"/>
      <c r="CG72" s="35"/>
    </row>
    <row r="73" spans="1:85" hidden="1" outlineLevel="3" x14ac:dyDescent="0.25">
      <c r="A73" s="100"/>
      <c r="B73" s="100"/>
      <c r="C73" s="100"/>
      <c r="E73" s="127">
        <v>1</v>
      </c>
      <c r="H73" s="152" t="s">
        <v>141</v>
      </c>
      <c r="I73" s="161" t="s">
        <v>181</v>
      </c>
      <c r="J73" s="31"/>
      <c r="K73" s="31"/>
      <c r="L73" s="14"/>
      <c r="M73" s="14"/>
      <c r="N73" s="46">
        <f>+N72*0.5</f>
        <v>625000</v>
      </c>
      <c r="O73" s="46">
        <f>+N73*0.85</f>
        <v>531250</v>
      </c>
      <c r="P73" s="80">
        <f t="shared" si="9"/>
        <v>93750</v>
      </c>
      <c r="Q73" s="80">
        <f>+Q72*0.5</f>
        <v>0</v>
      </c>
      <c r="R73" s="95">
        <f>+R72*0.5</f>
        <v>0</v>
      </c>
      <c r="S73" s="95">
        <f>+S72*0.5</f>
        <v>208333.5</v>
      </c>
      <c r="T73" s="95">
        <f>+T72*0.5</f>
        <v>208333.33333333334</v>
      </c>
      <c r="U73" s="95">
        <f>+U72*0.5</f>
        <v>208333.33333333334</v>
      </c>
      <c r="V73" s="80">
        <f>SUM(Q73:U73)</f>
        <v>625000.16666666674</v>
      </c>
      <c r="W73" s="180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81"/>
      <c r="AI73" s="180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81"/>
      <c r="AU73" s="184"/>
      <c r="AV73" s="28"/>
      <c r="AW73" s="29"/>
      <c r="AX73" s="29"/>
      <c r="AY73" s="29"/>
      <c r="AZ73" s="29"/>
      <c r="BA73" s="86"/>
      <c r="BB73" s="29"/>
      <c r="BC73" s="81"/>
      <c r="BD73" s="81"/>
      <c r="BE73" s="81"/>
      <c r="BF73" s="185"/>
      <c r="BG73" s="213"/>
      <c r="BH73" s="81"/>
      <c r="BI73" s="81"/>
      <c r="BJ73" s="81"/>
      <c r="BK73" s="81"/>
      <c r="BL73" s="81"/>
      <c r="BM73" s="81"/>
      <c r="BN73" s="81"/>
      <c r="BO73" s="81"/>
      <c r="BP73" s="81"/>
      <c r="BQ73" s="81"/>
      <c r="BR73" s="185"/>
      <c r="BS73" s="213"/>
      <c r="BT73" s="81"/>
      <c r="BU73" s="81"/>
      <c r="BV73" s="81"/>
      <c r="BW73" s="81"/>
      <c r="BX73" s="81"/>
      <c r="BY73" s="81"/>
      <c r="BZ73" s="81"/>
      <c r="CA73" s="92"/>
      <c r="CB73" s="11"/>
      <c r="CC73" s="11"/>
      <c r="CD73" s="181"/>
      <c r="CE73" s="1"/>
      <c r="CF73" s="1"/>
      <c r="CG73" s="1"/>
    </row>
    <row r="74" spans="1:85" hidden="1" outlineLevel="3" x14ac:dyDescent="0.25">
      <c r="A74" s="100"/>
      <c r="B74" s="100"/>
      <c r="C74" s="100"/>
      <c r="E74" s="127">
        <v>2</v>
      </c>
      <c r="H74" s="152" t="s">
        <v>142</v>
      </c>
      <c r="I74" s="161" t="s">
        <v>182</v>
      </c>
      <c r="J74" s="31"/>
      <c r="K74" s="31"/>
      <c r="L74" s="14"/>
      <c r="M74" s="14"/>
      <c r="N74" s="46">
        <f>+N72*0.1</f>
        <v>125000</v>
      </c>
      <c r="O74" s="46">
        <f>+N74*0.85</f>
        <v>106250</v>
      </c>
      <c r="P74" s="80">
        <f t="shared" si="9"/>
        <v>18750</v>
      </c>
      <c r="Q74" s="80">
        <f>+Q72*0.1</f>
        <v>0</v>
      </c>
      <c r="R74" s="95">
        <f>+R72*0.1</f>
        <v>0</v>
      </c>
      <c r="S74" s="95">
        <f>+S72*0.1</f>
        <v>41666.700000000004</v>
      </c>
      <c r="T74" s="95">
        <f>+T72*0.1</f>
        <v>41666.666666666672</v>
      </c>
      <c r="U74" s="95">
        <f>+U72*0.1</f>
        <v>41666.666666666672</v>
      </c>
      <c r="V74" s="80">
        <f>SUM(Q74:U74)</f>
        <v>125000.03333333334</v>
      </c>
      <c r="W74" s="180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81"/>
      <c r="AI74" s="180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81"/>
      <c r="AU74" s="180"/>
      <c r="AV74" s="11"/>
      <c r="AW74" s="11"/>
      <c r="AX74" s="11"/>
      <c r="AY74" s="11"/>
      <c r="AZ74" s="28"/>
      <c r="BA74" s="29"/>
      <c r="BB74" s="29"/>
      <c r="BC74" s="82"/>
      <c r="BD74" s="82"/>
      <c r="BE74" s="82"/>
      <c r="BF74" s="186"/>
      <c r="BG74" s="214"/>
      <c r="BH74" s="82"/>
      <c r="BI74" s="82"/>
      <c r="BJ74" s="82"/>
      <c r="BK74" s="82"/>
      <c r="BL74" s="82"/>
      <c r="BM74" s="82"/>
      <c r="BN74" s="82"/>
      <c r="BO74" s="82"/>
      <c r="BP74" s="82"/>
      <c r="BQ74" s="82"/>
      <c r="BR74" s="186"/>
      <c r="BS74" s="214"/>
      <c r="BT74" s="82"/>
      <c r="BU74" s="82"/>
      <c r="BV74" s="82"/>
      <c r="BW74" s="82"/>
      <c r="BX74" s="82"/>
      <c r="BY74" s="82"/>
      <c r="BZ74" s="82"/>
      <c r="CA74" s="30"/>
      <c r="CB74" s="11"/>
      <c r="CC74" s="11"/>
      <c r="CD74" s="181"/>
      <c r="CE74" s="1"/>
      <c r="CF74" s="1"/>
      <c r="CG74" s="1"/>
    </row>
    <row r="75" spans="1:85" hidden="1" outlineLevel="3" x14ac:dyDescent="0.25">
      <c r="A75" s="100"/>
      <c r="B75" s="100"/>
      <c r="C75" s="100"/>
      <c r="E75" s="127">
        <v>3</v>
      </c>
      <c r="H75" s="152" t="s">
        <v>143</v>
      </c>
      <c r="I75" s="161" t="s">
        <v>183</v>
      </c>
      <c r="J75" s="31"/>
      <c r="K75" s="31"/>
      <c r="L75" s="14"/>
      <c r="M75" s="14"/>
      <c r="N75" s="46">
        <f>+N72*0.4</f>
        <v>500000</v>
      </c>
      <c r="O75" s="46">
        <f>+N75*0.85</f>
        <v>425000</v>
      </c>
      <c r="P75" s="80">
        <f t="shared" si="9"/>
        <v>75000</v>
      </c>
      <c r="Q75" s="80">
        <f>+Q72*0.4</f>
        <v>0</v>
      </c>
      <c r="R75" s="95">
        <f>+R72*0.4</f>
        <v>0</v>
      </c>
      <c r="S75" s="95">
        <f>+S72*0.4</f>
        <v>166666.80000000002</v>
      </c>
      <c r="T75" s="95">
        <f>+T72*0.4</f>
        <v>166666.66666666669</v>
      </c>
      <c r="U75" s="95">
        <f>+U72*0.4</f>
        <v>166666.66666666669</v>
      </c>
      <c r="V75" s="80">
        <f>SUM(Q75:U75)</f>
        <v>500000.13333333336</v>
      </c>
      <c r="W75" s="180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81"/>
      <c r="AI75" s="180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81"/>
      <c r="AU75" s="180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81"/>
      <c r="BG75" s="184"/>
      <c r="BH75" s="28"/>
      <c r="BI75" s="28"/>
      <c r="BJ75" s="29"/>
      <c r="BK75" s="29"/>
      <c r="BL75" s="29"/>
      <c r="BM75" s="29"/>
      <c r="BN75" s="82"/>
      <c r="BO75" s="82"/>
      <c r="BP75" s="82"/>
      <c r="BQ75" s="28"/>
      <c r="BR75" s="216"/>
      <c r="BS75" s="184"/>
      <c r="BT75" s="29"/>
      <c r="BU75" s="29"/>
      <c r="BV75" s="29"/>
      <c r="BW75" s="29"/>
      <c r="BX75" s="82"/>
      <c r="BY75" s="82"/>
      <c r="BZ75" s="82"/>
      <c r="CA75" s="30"/>
      <c r="CB75" s="11"/>
      <c r="CC75" s="11"/>
      <c r="CD75" s="181"/>
      <c r="CE75" s="1"/>
      <c r="CF75" s="1"/>
      <c r="CG75" s="1"/>
    </row>
    <row r="76" spans="1:85" s="5" customFormat="1" ht="39.75" customHeight="1" outlineLevel="1" collapsed="1" x14ac:dyDescent="0.25">
      <c r="B76" s="5">
        <v>2</v>
      </c>
      <c r="C76" s="100"/>
      <c r="D76" s="107"/>
      <c r="E76" s="124"/>
      <c r="H76" s="151" t="s">
        <v>1</v>
      </c>
      <c r="I76" s="158" t="s">
        <v>294</v>
      </c>
      <c r="J76" s="32"/>
      <c r="K76" s="32"/>
      <c r="L76" s="32"/>
      <c r="M76" s="32"/>
      <c r="N76" s="48">
        <v>16000000</v>
      </c>
      <c r="O76" s="48">
        <f t="shared" ref="O76:O130" si="10">+N76*0.85</f>
        <v>13600000</v>
      </c>
      <c r="P76" s="69">
        <f t="shared" ref="P76:P130" si="11">+N76*0.15</f>
        <v>2400000</v>
      </c>
      <c r="Q76" s="69">
        <f t="shared" ref="Q76:V76" si="12">+Q77+Q94+Q103+Q120+Q129</f>
        <v>1000000</v>
      </c>
      <c r="R76" s="69">
        <f t="shared" si="12"/>
        <v>5333333.9999999991</v>
      </c>
      <c r="S76" s="69">
        <f t="shared" si="12"/>
        <v>5333333.333333333</v>
      </c>
      <c r="T76" s="69">
        <f t="shared" si="12"/>
        <v>4333333.333333333</v>
      </c>
      <c r="U76" s="69">
        <f t="shared" si="12"/>
        <v>0</v>
      </c>
      <c r="V76" s="69">
        <f t="shared" si="12"/>
        <v>16000000.666666666</v>
      </c>
      <c r="W76" s="180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81"/>
      <c r="AI76" s="180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81"/>
      <c r="AU76" s="180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81"/>
      <c r="BG76" s="180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81"/>
      <c r="BS76" s="180"/>
      <c r="BT76" s="11"/>
      <c r="BU76" s="11"/>
      <c r="BV76" s="11"/>
      <c r="BW76" s="11"/>
      <c r="BX76" s="11"/>
      <c r="BY76" s="11"/>
      <c r="BZ76" s="11"/>
      <c r="CA76" s="30"/>
      <c r="CB76" s="11"/>
      <c r="CC76" s="11"/>
      <c r="CD76" s="181"/>
      <c r="CE76" s="6"/>
      <c r="CF76" s="6"/>
      <c r="CG76" s="6"/>
    </row>
    <row r="77" spans="1:85" s="100" customFormat="1" ht="42.75" customHeight="1" outlineLevel="2" x14ac:dyDescent="0.25">
      <c r="C77" s="100">
        <v>1</v>
      </c>
      <c r="D77" s="116"/>
      <c r="H77" s="152" t="s">
        <v>4</v>
      </c>
      <c r="I77" s="159" t="s">
        <v>296</v>
      </c>
      <c r="J77" s="96">
        <v>2020</v>
      </c>
      <c r="K77" s="96"/>
      <c r="L77" s="14"/>
      <c r="M77" s="14"/>
      <c r="N77" s="44">
        <v>4000000</v>
      </c>
      <c r="O77" s="44">
        <f t="shared" si="10"/>
        <v>3400000</v>
      </c>
      <c r="P77" s="20">
        <f t="shared" si="11"/>
        <v>600000</v>
      </c>
      <c r="Q77" s="20">
        <f t="shared" ref="Q77:V77" si="13">+Q78+Q82+Q86+Q90</f>
        <v>666666.66666666663</v>
      </c>
      <c r="R77" s="20">
        <f t="shared" si="13"/>
        <v>1333333.3333333333</v>
      </c>
      <c r="S77" s="20">
        <f t="shared" si="13"/>
        <v>1333333.3333333333</v>
      </c>
      <c r="T77" s="20">
        <f t="shared" si="13"/>
        <v>666666.66666666663</v>
      </c>
      <c r="U77" s="20">
        <f t="shared" si="13"/>
        <v>0</v>
      </c>
      <c r="V77" s="20">
        <f t="shared" si="13"/>
        <v>4000000</v>
      </c>
      <c r="W77" s="180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81"/>
      <c r="AI77" s="180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81"/>
      <c r="AU77" s="180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81"/>
      <c r="BG77" s="180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81"/>
      <c r="BS77" s="180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81"/>
      <c r="CE77" s="99"/>
      <c r="CF77" s="99"/>
      <c r="CG77" s="99"/>
    </row>
    <row r="78" spans="1:85" s="108" customFormat="1" ht="41.25" hidden="1" customHeight="1" outlineLevel="3" x14ac:dyDescent="0.25">
      <c r="A78" s="116"/>
      <c r="B78" s="116"/>
      <c r="C78" s="116"/>
      <c r="D78" s="108">
        <v>1</v>
      </c>
      <c r="H78" s="153" t="s">
        <v>75</v>
      </c>
      <c r="I78" s="160" t="s">
        <v>200</v>
      </c>
      <c r="J78" s="33"/>
      <c r="K78" s="33">
        <v>24</v>
      </c>
      <c r="L78" s="34">
        <v>2017</v>
      </c>
      <c r="M78" s="34">
        <v>2019</v>
      </c>
      <c r="N78" s="40">
        <f>+N77/4</f>
        <v>1000000</v>
      </c>
      <c r="O78" s="40">
        <f t="shared" si="10"/>
        <v>850000</v>
      </c>
      <c r="P78" s="97">
        <f t="shared" si="11"/>
        <v>150000</v>
      </c>
      <c r="Q78" s="97">
        <f>+N78/3</f>
        <v>333333.33333333331</v>
      </c>
      <c r="R78" s="97">
        <v>333333.33333333331</v>
      </c>
      <c r="S78" s="97">
        <v>333333.33333333331</v>
      </c>
      <c r="T78" s="98"/>
      <c r="U78" s="98"/>
      <c r="V78" s="97">
        <f>SUM(V79:V81)</f>
        <v>1000000</v>
      </c>
      <c r="W78" s="182"/>
      <c r="X78" s="169"/>
      <c r="Y78" s="169"/>
      <c r="Z78" s="169"/>
      <c r="AA78" s="169"/>
      <c r="AB78" s="169"/>
      <c r="AC78" s="169"/>
      <c r="AD78" s="169"/>
      <c r="AE78" s="169"/>
      <c r="AF78" s="169"/>
      <c r="AG78" s="169"/>
      <c r="AH78" s="183"/>
      <c r="AI78" s="182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83"/>
      <c r="AU78" s="182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83"/>
      <c r="BG78" s="182"/>
      <c r="BH78" s="169"/>
      <c r="BI78" s="169"/>
      <c r="BJ78" s="169"/>
      <c r="BK78" s="169"/>
      <c r="BL78" s="169"/>
      <c r="BM78" s="169"/>
      <c r="BN78" s="169"/>
      <c r="BO78" s="169"/>
      <c r="BP78" s="169"/>
      <c r="BQ78" s="169"/>
      <c r="BR78" s="183"/>
      <c r="BS78" s="182"/>
      <c r="BT78" s="169"/>
      <c r="BU78" s="169"/>
      <c r="BV78" s="169"/>
      <c r="BW78" s="169"/>
      <c r="BX78" s="169"/>
      <c r="BY78" s="169"/>
      <c r="BZ78" s="169"/>
      <c r="CA78" s="169"/>
      <c r="CB78" s="169"/>
      <c r="CC78" s="169"/>
      <c r="CD78" s="183"/>
      <c r="CE78" s="35"/>
      <c r="CF78" s="35"/>
      <c r="CG78" s="35"/>
    </row>
    <row r="79" spans="1:85" hidden="1" outlineLevel="3" x14ac:dyDescent="0.25">
      <c r="A79" s="100"/>
      <c r="B79" s="100"/>
      <c r="C79" s="100"/>
      <c r="E79" s="127">
        <v>1</v>
      </c>
      <c r="H79" s="152" t="s">
        <v>144</v>
      </c>
      <c r="I79" s="161" t="s">
        <v>181</v>
      </c>
      <c r="J79" s="31"/>
      <c r="K79" s="31"/>
      <c r="L79" s="14"/>
      <c r="M79" s="14"/>
      <c r="N79" s="42">
        <f>+N78*0.5</f>
        <v>500000</v>
      </c>
      <c r="O79" s="42">
        <f t="shared" si="10"/>
        <v>425000</v>
      </c>
      <c r="P79" s="19">
        <f t="shared" si="11"/>
        <v>75000</v>
      </c>
      <c r="Q79" s="19">
        <f>+Q78*0.5</f>
        <v>166666.66666666666</v>
      </c>
      <c r="R79" s="19">
        <f>+R78*0.5</f>
        <v>166666.66666666666</v>
      </c>
      <c r="S79" s="19">
        <f>+S78*0.5</f>
        <v>166666.66666666666</v>
      </c>
      <c r="T79" s="11"/>
      <c r="U79" s="11"/>
      <c r="V79" s="19">
        <f t="shared" ref="V79:V137" si="14">SUM(Q79:U79)</f>
        <v>500000</v>
      </c>
      <c r="W79" s="184"/>
      <c r="X79" s="28"/>
      <c r="Y79" s="29"/>
      <c r="Z79" s="29"/>
      <c r="AA79" s="29"/>
      <c r="AB79" s="29"/>
      <c r="AC79" s="86"/>
      <c r="AD79" s="29"/>
      <c r="AE79" s="81"/>
      <c r="AF79" s="81"/>
      <c r="AG79" s="81"/>
      <c r="AH79" s="185"/>
      <c r="AI79" s="213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185"/>
      <c r="AU79" s="213"/>
      <c r="AV79" s="81"/>
      <c r="AW79" s="81"/>
      <c r="AX79" s="81"/>
      <c r="AY79" s="81"/>
      <c r="AZ79" s="81"/>
      <c r="BA79" s="81"/>
      <c r="BB79" s="81"/>
      <c r="BC79" s="92"/>
      <c r="BD79" s="11"/>
      <c r="BE79" s="11"/>
      <c r="BF79" s="181"/>
      <c r="BG79" s="180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81"/>
      <c r="BS79" s="180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81"/>
      <c r="CE79" s="1"/>
      <c r="CF79" s="1"/>
      <c r="CG79" s="1"/>
    </row>
    <row r="80" spans="1:85" hidden="1" outlineLevel="3" x14ac:dyDescent="0.25">
      <c r="A80" s="100"/>
      <c r="B80" s="100"/>
      <c r="C80" s="100"/>
      <c r="E80" s="127">
        <v>2</v>
      </c>
      <c r="H80" s="152" t="s">
        <v>145</v>
      </c>
      <c r="I80" s="161" t="s">
        <v>182</v>
      </c>
      <c r="J80" s="31"/>
      <c r="K80" s="31"/>
      <c r="L80" s="14"/>
      <c r="M80" s="14"/>
      <c r="N80" s="42">
        <f>+N78*0.1</f>
        <v>100000</v>
      </c>
      <c r="O80" s="42">
        <f t="shared" si="10"/>
        <v>85000</v>
      </c>
      <c r="P80" s="19">
        <f t="shared" si="11"/>
        <v>15000</v>
      </c>
      <c r="Q80" s="19">
        <f>+Q78*0.1</f>
        <v>33333.333333333336</v>
      </c>
      <c r="R80" s="19">
        <f>+R78*0.1</f>
        <v>33333.333333333336</v>
      </c>
      <c r="S80" s="19">
        <f>+S78*0.1</f>
        <v>33333.333333333336</v>
      </c>
      <c r="T80" s="11"/>
      <c r="U80" s="11"/>
      <c r="V80" s="19">
        <f t="shared" si="14"/>
        <v>100000</v>
      </c>
      <c r="W80" s="180"/>
      <c r="X80" s="11"/>
      <c r="Y80" s="11"/>
      <c r="Z80" s="11"/>
      <c r="AA80" s="11"/>
      <c r="AB80" s="28"/>
      <c r="AC80" s="29"/>
      <c r="AD80" s="29"/>
      <c r="AE80" s="82"/>
      <c r="AF80" s="82"/>
      <c r="AG80" s="82"/>
      <c r="AH80" s="186"/>
      <c r="AI80" s="214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186"/>
      <c r="AU80" s="214"/>
      <c r="AV80" s="82"/>
      <c r="AW80" s="82"/>
      <c r="AX80" s="82"/>
      <c r="AY80" s="82"/>
      <c r="AZ80" s="82"/>
      <c r="BA80" s="82"/>
      <c r="BB80" s="82"/>
      <c r="BC80" s="30"/>
      <c r="BD80" s="11"/>
      <c r="BE80" s="11"/>
      <c r="BF80" s="181"/>
      <c r="BG80" s="180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81"/>
      <c r="BS80" s="180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81"/>
      <c r="CE80" s="1"/>
      <c r="CF80" s="1"/>
      <c r="CG80" s="1"/>
    </row>
    <row r="81" spans="1:85" hidden="1" outlineLevel="3" x14ac:dyDescent="0.25">
      <c r="A81" s="100"/>
      <c r="B81" s="100"/>
      <c r="C81" s="100"/>
      <c r="E81" s="127">
        <v>3</v>
      </c>
      <c r="H81" s="152" t="s">
        <v>146</v>
      </c>
      <c r="I81" s="161" t="s">
        <v>183</v>
      </c>
      <c r="J81" s="31"/>
      <c r="K81" s="31"/>
      <c r="L81" s="14"/>
      <c r="M81" s="14"/>
      <c r="N81" s="42">
        <f>+N78*0.4</f>
        <v>400000</v>
      </c>
      <c r="O81" s="42">
        <f t="shared" si="10"/>
        <v>340000</v>
      </c>
      <c r="P81" s="19">
        <f t="shared" si="11"/>
        <v>60000</v>
      </c>
      <c r="Q81" s="19">
        <f>+Q78*0.4</f>
        <v>133333.33333333334</v>
      </c>
      <c r="R81" s="19">
        <f>+R78*0.4</f>
        <v>133333.33333333334</v>
      </c>
      <c r="S81" s="19">
        <f>+S78*0.4</f>
        <v>133333.33333333334</v>
      </c>
      <c r="T81" s="11"/>
      <c r="U81" s="11"/>
      <c r="V81" s="19">
        <f t="shared" si="14"/>
        <v>400000</v>
      </c>
      <c r="W81" s="180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81"/>
      <c r="AI81" s="184"/>
      <c r="AJ81" s="28"/>
      <c r="AK81" s="28"/>
      <c r="AL81" s="29"/>
      <c r="AM81" s="29"/>
      <c r="AN81" s="29"/>
      <c r="AO81" s="29"/>
      <c r="AP81" s="82"/>
      <c r="AQ81" s="82"/>
      <c r="AR81" s="82"/>
      <c r="AS81" s="28"/>
      <c r="AT81" s="216"/>
      <c r="AU81" s="184"/>
      <c r="AV81" s="29"/>
      <c r="AW81" s="29"/>
      <c r="AX81" s="29"/>
      <c r="AY81" s="29"/>
      <c r="AZ81" s="82"/>
      <c r="BA81" s="82"/>
      <c r="BB81" s="82"/>
      <c r="BC81" s="30"/>
      <c r="BD81" s="11"/>
      <c r="BE81" s="11"/>
      <c r="BF81" s="181"/>
      <c r="BG81" s="180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81"/>
      <c r="BS81" s="180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81"/>
      <c r="CE81" s="1"/>
      <c r="CF81" s="1"/>
      <c r="CG81" s="1"/>
    </row>
    <row r="82" spans="1:85" s="108" customFormat="1" ht="41.25" hidden="1" customHeight="1" outlineLevel="3" collapsed="1" x14ac:dyDescent="0.25">
      <c r="A82" s="116"/>
      <c r="B82" s="116"/>
      <c r="C82" s="116"/>
      <c r="D82" s="108">
        <v>2</v>
      </c>
      <c r="H82" s="153" t="s">
        <v>76</v>
      </c>
      <c r="I82" s="160" t="s">
        <v>201</v>
      </c>
      <c r="J82" s="33"/>
      <c r="K82" s="33">
        <v>24</v>
      </c>
      <c r="L82" s="34">
        <v>2017</v>
      </c>
      <c r="M82" s="34">
        <v>2019</v>
      </c>
      <c r="N82" s="40">
        <f>+N77/4</f>
        <v>1000000</v>
      </c>
      <c r="O82" s="40">
        <f t="shared" si="10"/>
        <v>850000</v>
      </c>
      <c r="P82" s="97">
        <f t="shared" si="11"/>
        <v>150000</v>
      </c>
      <c r="Q82" s="97">
        <v>333333.33333333331</v>
      </c>
      <c r="R82" s="97">
        <v>333333.33333333331</v>
      </c>
      <c r="S82" s="97">
        <v>333333.33333333331</v>
      </c>
      <c r="T82" s="98"/>
      <c r="U82" s="98"/>
      <c r="V82" s="97">
        <f>SUM(V83:V85)</f>
        <v>1000000</v>
      </c>
      <c r="W82" s="182"/>
      <c r="X82" s="169"/>
      <c r="Y82" s="169"/>
      <c r="Z82" s="169"/>
      <c r="AA82" s="169"/>
      <c r="AB82" s="169"/>
      <c r="AC82" s="169"/>
      <c r="AD82" s="169"/>
      <c r="AE82" s="169"/>
      <c r="AF82" s="169"/>
      <c r="AG82" s="169"/>
      <c r="AH82" s="183"/>
      <c r="AI82" s="182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83"/>
      <c r="AU82" s="182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83"/>
      <c r="BG82" s="182"/>
      <c r="BH82" s="169"/>
      <c r="BI82" s="169"/>
      <c r="BJ82" s="169"/>
      <c r="BK82" s="169"/>
      <c r="BL82" s="169"/>
      <c r="BM82" s="169"/>
      <c r="BN82" s="169"/>
      <c r="BO82" s="169"/>
      <c r="BP82" s="169"/>
      <c r="BQ82" s="169"/>
      <c r="BR82" s="183"/>
      <c r="BS82" s="182"/>
      <c r="BT82" s="169"/>
      <c r="BU82" s="169"/>
      <c r="BV82" s="169"/>
      <c r="BW82" s="169"/>
      <c r="BX82" s="169"/>
      <c r="BY82" s="169"/>
      <c r="BZ82" s="169"/>
      <c r="CA82" s="169"/>
      <c r="CB82" s="169"/>
      <c r="CC82" s="169"/>
      <c r="CD82" s="183"/>
      <c r="CE82" s="35"/>
      <c r="CF82" s="35"/>
      <c r="CG82" s="35"/>
    </row>
    <row r="83" spans="1:85" hidden="1" outlineLevel="3" x14ac:dyDescent="0.25">
      <c r="A83" s="100"/>
      <c r="B83" s="100"/>
      <c r="C83" s="100"/>
      <c r="E83" s="127">
        <v>1</v>
      </c>
      <c r="H83" s="152" t="s">
        <v>147</v>
      </c>
      <c r="I83" s="161" t="s">
        <v>181</v>
      </c>
      <c r="J83" s="31"/>
      <c r="K83" s="31"/>
      <c r="L83" s="14"/>
      <c r="M83" s="14"/>
      <c r="N83" s="42">
        <f>+N82*0.5</f>
        <v>500000</v>
      </c>
      <c r="O83" s="42">
        <f t="shared" si="10"/>
        <v>425000</v>
      </c>
      <c r="P83" s="19">
        <f>+N83*0.15</f>
        <v>75000</v>
      </c>
      <c r="Q83" s="19">
        <f>+Q82*0.5</f>
        <v>166666.66666666666</v>
      </c>
      <c r="R83" s="18">
        <f>+R82*0.5</f>
        <v>166666.66666666666</v>
      </c>
      <c r="S83" s="18">
        <f>+S82*0.5</f>
        <v>166666.66666666666</v>
      </c>
      <c r="T83" s="11"/>
      <c r="U83" s="11"/>
      <c r="V83" s="19">
        <f>SUM(Q83:U83)</f>
        <v>500000</v>
      </c>
      <c r="W83" s="184"/>
      <c r="X83" s="28"/>
      <c r="Y83" s="29"/>
      <c r="Z83" s="29"/>
      <c r="AA83" s="29"/>
      <c r="AB83" s="29"/>
      <c r="AC83" s="86"/>
      <c r="AD83" s="29"/>
      <c r="AE83" s="81"/>
      <c r="AF83" s="81"/>
      <c r="AG83" s="81"/>
      <c r="AH83" s="185"/>
      <c r="AI83" s="213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T83" s="185"/>
      <c r="AU83" s="213"/>
      <c r="AV83" s="81"/>
      <c r="AW83" s="81"/>
      <c r="AX83" s="81"/>
      <c r="AY83" s="81"/>
      <c r="AZ83" s="81"/>
      <c r="BA83" s="81"/>
      <c r="BB83" s="81"/>
      <c r="BC83" s="92"/>
      <c r="BD83" s="11"/>
      <c r="BE83" s="11"/>
      <c r="BF83" s="181"/>
      <c r="BG83" s="180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81"/>
      <c r="BS83" s="180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81"/>
      <c r="CE83" s="1"/>
      <c r="CF83" s="1"/>
      <c r="CG83" s="1"/>
    </row>
    <row r="84" spans="1:85" hidden="1" outlineLevel="3" x14ac:dyDescent="0.25">
      <c r="A84" s="100"/>
      <c r="B84" s="100"/>
      <c r="C84" s="100"/>
      <c r="E84" s="127">
        <v>2</v>
      </c>
      <c r="H84" s="152" t="s">
        <v>148</v>
      </c>
      <c r="I84" s="161" t="s">
        <v>182</v>
      </c>
      <c r="J84" s="31"/>
      <c r="K84" s="31"/>
      <c r="L84" s="14"/>
      <c r="M84" s="14"/>
      <c r="N84" s="42">
        <f>+N82*0.1</f>
        <v>100000</v>
      </c>
      <c r="O84" s="42">
        <f t="shared" si="10"/>
        <v>85000</v>
      </c>
      <c r="P84" s="19">
        <f>+N84*0.15</f>
        <v>15000</v>
      </c>
      <c r="Q84" s="19">
        <f>+Q82*0.1</f>
        <v>33333.333333333336</v>
      </c>
      <c r="R84" s="18">
        <f>+R82*0.1</f>
        <v>33333.333333333336</v>
      </c>
      <c r="S84" s="18">
        <f>+S82*0.1</f>
        <v>33333.333333333336</v>
      </c>
      <c r="T84" s="11"/>
      <c r="U84" s="11"/>
      <c r="V84" s="19">
        <f>SUM(Q84:U84)</f>
        <v>100000</v>
      </c>
      <c r="W84" s="180"/>
      <c r="X84" s="11"/>
      <c r="Y84" s="11"/>
      <c r="Z84" s="11"/>
      <c r="AA84" s="11"/>
      <c r="AB84" s="28"/>
      <c r="AC84" s="29"/>
      <c r="AD84" s="29"/>
      <c r="AE84" s="82"/>
      <c r="AF84" s="82"/>
      <c r="AG84" s="82"/>
      <c r="AH84" s="186"/>
      <c r="AI84" s="214"/>
      <c r="AJ84" s="82"/>
      <c r="AK84" s="82"/>
      <c r="AL84" s="82"/>
      <c r="AM84" s="82"/>
      <c r="AN84" s="82"/>
      <c r="AO84" s="82"/>
      <c r="AP84" s="82"/>
      <c r="AQ84" s="82"/>
      <c r="AR84" s="82"/>
      <c r="AS84" s="82"/>
      <c r="AT84" s="186"/>
      <c r="AU84" s="214"/>
      <c r="AV84" s="82"/>
      <c r="AW84" s="82"/>
      <c r="AX84" s="82"/>
      <c r="AY84" s="82"/>
      <c r="AZ84" s="82"/>
      <c r="BA84" s="82"/>
      <c r="BB84" s="82"/>
      <c r="BC84" s="30"/>
      <c r="BD84" s="11"/>
      <c r="BE84" s="11"/>
      <c r="BF84" s="181"/>
      <c r="BG84" s="180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81"/>
      <c r="BS84" s="180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81"/>
      <c r="CE84" s="1"/>
      <c r="CF84" s="1"/>
      <c r="CG84" s="1"/>
    </row>
    <row r="85" spans="1:85" hidden="1" outlineLevel="3" x14ac:dyDescent="0.25">
      <c r="A85" s="100"/>
      <c r="B85" s="100"/>
      <c r="C85" s="100"/>
      <c r="E85" s="127">
        <v>3</v>
      </c>
      <c r="H85" s="152" t="s">
        <v>149</v>
      </c>
      <c r="I85" s="161" t="s">
        <v>183</v>
      </c>
      <c r="J85" s="31"/>
      <c r="K85" s="31"/>
      <c r="L85" s="14"/>
      <c r="M85" s="14"/>
      <c r="N85" s="42">
        <f>+N82*0.4</f>
        <v>400000</v>
      </c>
      <c r="O85" s="42">
        <f t="shared" si="10"/>
        <v>340000</v>
      </c>
      <c r="P85" s="19">
        <f>+N85*0.15</f>
        <v>60000</v>
      </c>
      <c r="Q85" s="19">
        <f>+Q82*0.4</f>
        <v>133333.33333333334</v>
      </c>
      <c r="R85" s="18">
        <f>+R82*0.4</f>
        <v>133333.33333333334</v>
      </c>
      <c r="S85" s="18">
        <f>+S82*0.4</f>
        <v>133333.33333333334</v>
      </c>
      <c r="T85" s="11"/>
      <c r="U85" s="11"/>
      <c r="V85" s="19">
        <f>SUM(Q85:U85)</f>
        <v>400000</v>
      </c>
      <c r="W85" s="180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81"/>
      <c r="AI85" s="184"/>
      <c r="AJ85" s="28"/>
      <c r="AK85" s="28"/>
      <c r="AL85" s="29"/>
      <c r="AM85" s="29"/>
      <c r="AN85" s="29"/>
      <c r="AO85" s="29"/>
      <c r="AP85" s="82"/>
      <c r="AQ85" s="82"/>
      <c r="AR85" s="82"/>
      <c r="AS85" s="28"/>
      <c r="AT85" s="216"/>
      <c r="AU85" s="184"/>
      <c r="AV85" s="29"/>
      <c r="AW85" s="29"/>
      <c r="AX85" s="29"/>
      <c r="AY85" s="29"/>
      <c r="AZ85" s="82"/>
      <c r="BA85" s="82"/>
      <c r="BB85" s="82"/>
      <c r="BC85" s="30"/>
      <c r="BD85" s="11"/>
      <c r="BE85" s="11"/>
      <c r="BF85" s="181"/>
      <c r="BG85" s="180"/>
      <c r="BH85" s="11"/>
      <c r="BI85" s="11"/>
      <c r="BJ85" s="11"/>
      <c r="BK85" s="11"/>
      <c r="BL85" s="11"/>
      <c r="BM85" s="11"/>
      <c r="BN85" s="11"/>
      <c r="BO85" s="30"/>
      <c r="BP85" s="30"/>
      <c r="BQ85" s="11"/>
      <c r="BR85" s="181"/>
      <c r="BS85" s="180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81"/>
      <c r="CE85" s="1"/>
      <c r="CF85" s="1"/>
      <c r="CG85" s="1"/>
    </row>
    <row r="86" spans="1:85" s="108" customFormat="1" ht="41.25" hidden="1" customHeight="1" outlineLevel="3" collapsed="1" x14ac:dyDescent="0.25">
      <c r="A86" s="116"/>
      <c r="B86" s="116"/>
      <c r="C86" s="116"/>
      <c r="D86" s="108">
        <v>3</v>
      </c>
      <c r="H86" s="153" t="s">
        <v>77</v>
      </c>
      <c r="I86" s="160" t="s">
        <v>202</v>
      </c>
      <c r="J86" s="33"/>
      <c r="K86" s="33">
        <v>24</v>
      </c>
      <c r="L86" s="34">
        <v>2018</v>
      </c>
      <c r="M86" s="34">
        <v>2020</v>
      </c>
      <c r="N86" s="40">
        <f>+N77/4</f>
        <v>1000000</v>
      </c>
      <c r="O86" s="40">
        <f t="shared" si="10"/>
        <v>850000</v>
      </c>
      <c r="P86" s="97">
        <f t="shared" si="11"/>
        <v>150000</v>
      </c>
      <c r="Q86" s="97"/>
      <c r="R86" s="97">
        <v>333333.33333333331</v>
      </c>
      <c r="S86" s="97">
        <v>333333.33333333331</v>
      </c>
      <c r="T86" s="98">
        <v>333333.33333333331</v>
      </c>
      <c r="U86" s="98"/>
      <c r="V86" s="97">
        <f>SUM(V87:V89)</f>
        <v>1000000</v>
      </c>
      <c r="W86" s="182"/>
      <c r="X86" s="169"/>
      <c r="Y86" s="169"/>
      <c r="Z86" s="169"/>
      <c r="AA86" s="169"/>
      <c r="AB86" s="169"/>
      <c r="AC86" s="169"/>
      <c r="AD86" s="169"/>
      <c r="AE86" s="169"/>
      <c r="AF86" s="169"/>
      <c r="AG86" s="169"/>
      <c r="AH86" s="183"/>
      <c r="AI86" s="182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83"/>
      <c r="AU86" s="182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83"/>
      <c r="BG86" s="182"/>
      <c r="BH86" s="169"/>
      <c r="BI86" s="169"/>
      <c r="BJ86" s="169"/>
      <c r="BK86" s="169"/>
      <c r="BL86" s="169"/>
      <c r="BM86" s="169"/>
      <c r="BN86" s="169"/>
      <c r="BO86" s="169"/>
      <c r="BP86" s="169"/>
      <c r="BQ86" s="169"/>
      <c r="BR86" s="183"/>
      <c r="BS86" s="182"/>
      <c r="BT86" s="169"/>
      <c r="BU86" s="169"/>
      <c r="BV86" s="169"/>
      <c r="BW86" s="169"/>
      <c r="BX86" s="169"/>
      <c r="BY86" s="169"/>
      <c r="BZ86" s="169"/>
      <c r="CA86" s="169"/>
      <c r="CB86" s="169"/>
      <c r="CC86" s="169"/>
      <c r="CD86" s="183"/>
      <c r="CE86" s="35"/>
      <c r="CF86" s="35"/>
      <c r="CG86" s="35"/>
    </row>
    <row r="87" spans="1:85" hidden="1" outlineLevel="3" x14ac:dyDescent="0.25">
      <c r="A87" s="100"/>
      <c r="B87" s="100"/>
      <c r="C87" s="100"/>
      <c r="E87" s="127">
        <v>1</v>
      </c>
      <c r="H87" s="152" t="s">
        <v>150</v>
      </c>
      <c r="I87" s="161" t="s">
        <v>181</v>
      </c>
      <c r="J87" s="31"/>
      <c r="K87" s="31"/>
      <c r="L87" s="14"/>
      <c r="M87" s="14"/>
      <c r="N87" s="42">
        <f>+N86*0.5</f>
        <v>500000</v>
      </c>
      <c r="O87" s="42">
        <f t="shared" si="10"/>
        <v>425000</v>
      </c>
      <c r="P87" s="19">
        <f t="shared" si="11"/>
        <v>75000</v>
      </c>
      <c r="Q87" s="19">
        <f>+Q86*0.5</f>
        <v>0</v>
      </c>
      <c r="R87" s="18">
        <f>+R86*0.5</f>
        <v>166666.66666666666</v>
      </c>
      <c r="S87" s="18">
        <f>+S86*0.5</f>
        <v>166666.66666666666</v>
      </c>
      <c r="T87" s="11">
        <f>+T86*0.5</f>
        <v>166666.66666666666</v>
      </c>
      <c r="U87" s="11"/>
      <c r="V87" s="19">
        <f t="shared" si="14"/>
        <v>500000</v>
      </c>
      <c r="W87" s="180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81"/>
      <c r="AI87" s="184"/>
      <c r="AJ87" s="28"/>
      <c r="AK87" s="29"/>
      <c r="AL87" s="29"/>
      <c r="AM87" s="29"/>
      <c r="AN87" s="29"/>
      <c r="AO87" s="86"/>
      <c r="AP87" s="29"/>
      <c r="AQ87" s="81"/>
      <c r="AR87" s="81"/>
      <c r="AS87" s="81"/>
      <c r="AT87" s="185"/>
      <c r="AU87" s="213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185"/>
      <c r="BG87" s="213"/>
      <c r="BH87" s="81"/>
      <c r="BI87" s="81"/>
      <c r="BJ87" s="81"/>
      <c r="BK87" s="81"/>
      <c r="BL87" s="81"/>
      <c r="BM87" s="81"/>
      <c r="BN87" s="81"/>
      <c r="BO87" s="92"/>
      <c r="BP87" s="30"/>
      <c r="BQ87" s="11"/>
      <c r="BR87" s="181"/>
      <c r="BS87" s="180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81"/>
      <c r="CE87" s="1"/>
      <c r="CF87" s="1"/>
      <c r="CG87" s="1"/>
    </row>
    <row r="88" spans="1:85" hidden="1" outlineLevel="3" x14ac:dyDescent="0.25">
      <c r="A88" s="100"/>
      <c r="B88" s="100"/>
      <c r="C88" s="100"/>
      <c r="E88" s="127">
        <v>2</v>
      </c>
      <c r="H88" s="152" t="s">
        <v>151</v>
      </c>
      <c r="I88" s="161" t="s">
        <v>182</v>
      </c>
      <c r="J88" s="31"/>
      <c r="K88" s="31"/>
      <c r="L88" s="14"/>
      <c r="M88" s="14"/>
      <c r="N88" s="42">
        <f>+N86*0.1</f>
        <v>100000</v>
      </c>
      <c r="O88" s="42">
        <f t="shared" si="10"/>
        <v>85000</v>
      </c>
      <c r="P88" s="19">
        <f t="shared" si="11"/>
        <v>15000</v>
      </c>
      <c r="Q88" s="19">
        <f>+Q86*0.1</f>
        <v>0</v>
      </c>
      <c r="R88" s="18">
        <f>+R86*0.1</f>
        <v>33333.333333333336</v>
      </c>
      <c r="S88" s="18">
        <f>+S86*0.1</f>
        <v>33333.333333333336</v>
      </c>
      <c r="T88" s="11">
        <f>+T86*0.1</f>
        <v>33333.333333333336</v>
      </c>
      <c r="U88" s="11"/>
      <c r="V88" s="19">
        <f t="shared" si="14"/>
        <v>100000</v>
      </c>
      <c r="W88" s="180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81"/>
      <c r="AI88" s="180"/>
      <c r="AJ88" s="11"/>
      <c r="AK88" s="11"/>
      <c r="AL88" s="11"/>
      <c r="AM88" s="11"/>
      <c r="AN88" s="28"/>
      <c r="AO88" s="29"/>
      <c r="AP88" s="29"/>
      <c r="AQ88" s="82"/>
      <c r="AR88" s="82"/>
      <c r="AS88" s="82"/>
      <c r="AT88" s="186"/>
      <c r="AU88" s="214"/>
      <c r="AV88" s="82"/>
      <c r="AW88" s="82"/>
      <c r="AX88" s="82"/>
      <c r="AY88" s="82"/>
      <c r="AZ88" s="82"/>
      <c r="BA88" s="82"/>
      <c r="BB88" s="82"/>
      <c r="BC88" s="82"/>
      <c r="BD88" s="82"/>
      <c r="BE88" s="82"/>
      <c r="BF88" s="186"/>
      <c r="BG88" s="214"/>
      <c r="BH88" s="82"/>
      <c r="BI88" s="82"/>
      <c r="BJ88" s="82"/>
      <c r="BK88" s="82"/>
      <c r="BL88" s="82"/>
      <c r="BM88" s="82"/>
      <c r="BN88" s="82"/>
      <c r="BO88" s="30"/>
      <c r="BP88" s="30"/>
      <c r="BQ88" s="11"/>
      <c r="BR88" s="181"/>
      <c r="BS88" s="180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81"/>
      <c r="CE88" s="1"/>
      <c r="CF88" s="1"/>
      <c r="CG88" s="1"/>
    </row>
    <row r="89" spans="1:85" hidden="1" outlineLevel="3" x14ac:dyDescent="0.25">
      <c r="A89" s="100"/>
      <c r="B89" s="100"/>
      <c r="C89" s="100"/>
      <c r="E89" s="127">
        <v>3</v>
      </c>
      <c r="H89" s="152" t="s">
        <v>152</v>
      </c>
      <c r="I89" s="161" t="s">
        <v>183</v>
      </c>
      <c r="J89" s="31"/>
      <c r="K89" s="31"/>
      <c r="L89" s="14"/>
      <c r="M89" s="14"/>
      <c r="N89" s="42">
        <f>+N86*0.4</f>
        <v>400000</v>
      </c>
      <c r="O89" s="42">
        <f t="shared" si="10"/>
        <v>340000</v>
      </c>
      <c r="P89" s="19">
        <f t="shared" si="11"/>
        <v>60000</v>
      </c>
      <c r="Q89" s="19">
        <f>+Q86*0.4</f>
        <v>0</v>
      </c>
      <c r="R89" s="18">
        <f>+R86*0.4</f>
        <v>133333.33333333334</v>
      </c>
      <c r="S89" s="18">
        <f>+S86*0.4</f>
        <v>133333.33333333334</v>
      </c>
      <c r="T89" s="11">
        <f>+T86*0.4</f>
        <v>133333.33333333334</v>
      </c>
      <c r="U89" s="11"/>
      <c r="V89" s="19">
        <f t="shared" si="14"/>
        <v>400000</v>
      </c>
      <c r="W89" s="180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81"/>
      <c r="AI89" s="180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81"/>
      <c r="AU89" s="184"/>
      <c r="AV89" s="28"/>
      <c r="AW89" s="28"/>
      <c r="AX89" s="29"/>
      <c r="AY89" s="29"/>
      <c r="AZ89" s="29"/>
      <c r="BA89" s="29"/>
      <c r="BB89" s="82"/>
      <c r="BC89" s="82"/>
      <c r="BD89" s="82"/>
      <c r="BE89" s="28"/>
      <c r="BF89" s="216"/>
      <c r="BG89" s="184"/>
      <c r="BH89" s="29"/>
      <c r="BI89" s="29"/>
      <c r="BJ89" s="29"/>
      <c r="BK89" s="29"/>
      <c r="BL89" s="82"/>
      <c r="BM89" s="82"/>
      <c r="BN89" s="82"/>
      <c r="BO89" s="30"/>
      <c r="BP89" s="30"/>
      <c r="BQ89" s="11"/>
      <c r="BR89" s="181"/>
      <c r="BS89" s="180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81"/>
      <c r="CE89" s="1"/>
      <c r="CF89" s="1"/>
      <c r="CG89" s="1"/>
    </row>
    <row r="90" spans="1:85" s="108" customFormat="1" ht="41.25" hidden="1" customHeight="1" outlineLevel="3" collapsed="1" x14ac:dyDescent="0.25">
      <c r="A90" s="116"/>
      <c r="B90" s="116"/>
      <c r="C90" s="116"/>
      <c r="D90" s="108">
        <v>4</v>
      </c>
      <c r="H90" s="153" t="s">
        <v>78</v>
      </c>
      <c r="I90" s="160" t="s">
        <v>203</v>
      </c>
      <c r="J90" s="33"/>
      <c r="K90" s="33">
        <v>24</v>
      </c>
      <c r="L90" s="34">
        <v>2018</v>
      </c>
      <c r="M90" s="34">
        <v>2020</v>
      </c>
      <c r="N90" s="40">
        <f>+N77/4</f>
        <v>1000000</v>
      </c>
      <c r="O90" s="40">
        <f t="shared" si="10"/>
        <v>850000</v>
      </c>
      <c r="P90" s="97">
        <f t="shared" si="11"/>
        <v>150000</v>
      </c>
      <c r="Q90" s="97"/>
      <c r="R90" s="97">
        <v>333333.33333333331</v>
      </c>
      <c r="S90" s="97">
        <v>333333.33333333331</v>
      </c>
      <c r="T90" s="98">
        <v>333333.33333333331</v>
      </c>
      <c r="U90" s="98"/>
      <c r="V90" s="97">
        <f>SUM(V91:V93)</f>
        <v>1000000</v>
      </c>
      <c r="W90" s="182"/>
      <c r="X90" s="169"/>
      <c r="Y90" s="169"/>
      <c r="Z90" s="169"/>
      <c r="AA90" s="169"/>
      <c r="AB90" s="169"/>
      <c r="AC90" s="169"/>
      <c r="AD90" s="169"/>
      <c r="AE90" s="169"/>
      <c r="AF90" s="169"/>
      <c r="AG90" s="169"/>
      <c r="AH90" s="183"/>
      <c r="AI90" s="182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83"/>
      <c r="AU90" s="182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83"/>
      <c r="BG90" s="182"/>
      <c r="BH90" s="169"/>
      <c r="BI90" s="169"/>
      <c r="BJ90" s="169"/>
      <c r="BK90" s="169"/>
      <c r="BL90" s="169"/>
      <c r="BM90" s="169"/>
      <c r="BN90" s="169"/>
      <c r="BO90" s="169"/>
      <c r="BP90" s="169"/>
      <c r="BQ90" s="169"/>
      <c r="BR90" s="183"/>
      <c r="BS90" s="182"/>
      <c r="BT90" s="169"/>
      <c r="BU90" s="169"/>
      <c r="BV90" s="169"/>
      <c r="BW90" s="169"/>
      <c r="BX90" s="169"/>
      <c r="BY90" s="169"/>
      <c r="BZ90" s="169"/>
      <c r="CA90" s="169"/>
      <c r="CB90" s="169"/>
      <c r="CC90" s="169"/>
      <c r="CD90" s="183"/>
      <c r="CE90" s="35"/>
      <c r="CF90" s="35"/>
      <c r="CG90" s="35"/>
    </row>
    <row r="91" spans="1:85" hidden="1" outlineLevel="3" x14ac:dyDescent="0.25">
      <c r="A91" s="100"/>
      <c r="B91" s="100"/>
      <c r="C91" s="100"/>
      <c r="E91" s="127">
        <v>1</v>
      </c>
      <c r="H91" s="152" t="s">
        <v>153</v>
      </c>
      <c r="I91" s="161" t="s">
        <v>181</v>
      </c>
      <c r="J91" s="31"/>
      <c r="K91" s="31"/>
      <c r="L91" s="14"/>
      <c r="M91" s="14"/>
      <c r="N91" s="46">
        <f>+N90*0.5</f>
        <v>500000</v>
      </c>
      <c r="O91" s="46">
        <f t="shared" si="10"/>
        <v>425000</v>
      </c>
      <c r="P91" s="80">
        <f>+N91*0.15</f>
        <v>75000</v>
      </c>
      <c r="Q91" s="80">
        <f>+Q90*0.5</f>
        <v>0</v>
      </c>
      <c r="R91" s="95">
        <f>+R90*0.5</f>
        <v>166666.66666666666</v>
      </c>
      <c r="S91" s="95">
        <f>+S90*0.5</f>
        <v>166666.66666666666</v>
      </c>
      <c r="T91" s="95">
        <f>+T90*0.5</f>
        <v>166666.66666666666</v>
      </c>
      <c r="U91" s="95"/>
      <c r="V91" s="19">
        <f t="shared" si="14"/>
        <v>500000</v>
      </c>
      <c r="W91" s="180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81"/>
      <c r="AI91" s="184"/>
      <c r="AJ91" s="28"/>
      <c r="AK91" s="29"/>
      <c r="AL91" s="29"/>
      <c r="AM91" s="29"/>
      <c r="AN91" s="29"/>
      <c r="AO91" s="86"/>
      <c r="AP91" s="29"/>
      <c r="AQ91" s="81"/>
      <c r="AR91" s="81"/>
      <c r="AS91" s="81"/>
      <c r="AT91" s="185"/>
      <c r="AU91" s="213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185"/>
      <c r="BG91" s="213"/>
      <c r="BH91" s="81"/>
      <c r="BI91" s="81"/>
      <c r="BJ91" s="81"/>
      <c r="BK91" s="81"/>
      <c r="BL91" s="81"/>
      <c r="BM91" s="81"/>
      <c r="BN91" s="81"/>
      <c r="BO91" s="92"/>
      <c r="BP91" s="30"/>
      <c r="BQ91" s="11"/>
      <c r="BR91" s="181"/>
      <c r="BS91" s="180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81"/>
      <c r="CE91" s="1"/>
      <c r="CF91" s="1"/>
      <c r="CG91" s="1"/>
    </row>
    <row r="92" spans="1:85" hidden="1" outlineLevel="3" x14ac:dyDescent="0.25">
      <c r="A92" s="100"/>
      <c r="B92" s="100"/>
      <c r="C92" s="100"/>
      <c r="E92" s="127">
        <v>2</v>
      </c>
      <c r="H92" s="152" t="s">
        <v>154</v>
      </c>
      <c r="I92" s="161" t="s">
        <v>182</v>
      </c>
      <c r="J92" s="31"/>
      <c r="K92" s="31"/>
      <c r="L92" s="14"/>
      <c r="M92" s="14"/>
      <c r="N92" s="46">
        <f>+N90*0.1</f>
        <v>100000</v>
      </c>
      <c r="O92" s="46">
        <f t="shared" si="10"/>
        <v>85000</v>
      </c>
      <c r="P92" s="80">
        <f>+N92*0.15</f>
        <v>15000</v>
      </c>
      <c r="Q92" s="80">
        <f>+Q90*0.1</f>
        <v>0</v>
      </c>
      <c r="R92" s="95">
        <f>+R90*0.1</f>
        <v>33333.333333333336</v>
      </c>
      <c r="S92" s="95">
        <f>+S90*0.1</f>
        <v>33333.333333333336</v>
      </c>
      <c r="T92" s="95">
        <f>+T90*0.1</f>
        <v>33333.333333333336</v>
      </c>
      <c r="U92" s="95"/>
      <c r="V92" s="19">
        <f t="shared" si="14"/>
        <v>100000</v>
      </c>
      <c r="W92" s="180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81"/>
      <c r="AI92" s="180"/>
      <c r="AJ92" s="11"/>
      <c r="AK92" s="11"/>
      <c r="AL92" s="11"/>
      <c r="AM92" s="11"/>
      <c r="AN92" s="28"/>
      <c r="AO92" s="29"/>
      <c r="AP92" s="29"/>
      <c r="AQ92" s="82"/>
      <c r="AR92" s="82"/>
      <c r="AS92" s="82"/>
      <c r="AT92" s="186"/>
      <c r="AU92" s="214"/>
      <c r="AV92" s="82"/>
      <c r="AW92" s="82"/>
      <c r="AX92" s="82"/>
      <c r="AY92" s="82"/>
      <c r="AZ92" s="82"/>
      <c r="BA92" s="82"/>
      <c r="BB92" s="82"/>
      <c r="BC92" s="82"/>
      <c r="BD92" s="82"/>
      <c r="BE92" s="82"/>
      <c r="BF92" s="186"/>
      <c r="BG92" s="214"/>
      <c r="BH92" s="82"/>
      <c r="BI92" s="82"/>
      <c r="BJ92" s="82"/>
      <c r="BK92" s="82"/>
      <c r="BL92" s="82"/>
      <c r="BM92" s="82"/>
      <c r="BN92" s="82"/>
      <c r="BO92" s="30"/>
      <c r="BP92" s="30"/>
      <c r="BQ92" s="11"/>
      <c r="BR92" s="181"/>
      <c r="BS92" s="180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81"/>
      <c r="CE92" s="1"/>
      <c r="CF92" s="1"/>
      <c r="CG92" s="1"/>
    </row>
    <row r="93" spans="1:85" hidden="1" outlineLevel="3" x14ac:dyDescent="0.25">
      <c r="A93" s="100"/>
      <c r="B93" s="100"/>
      <c r="C93" s="100"/>
      <c r="E93" s="127">
        <v>3</v>
      </c>
      <c r="H93" s="152" t="s">
        <v>155</v>
      </c>
      <c r="I93" s="161" t="s">
        <v>183</v>
      </c>
      <c r="J93" s="31"/>
      <c r="K93" s="31"/>
      <c r="L93" s="14"/>
      <c r="M93" s="14"/>
      <c r="N93" s="46">
        <f>+N90*0.4</f>
        <v>400000</v>
      </c>
      <c r="O93" s="46">
        <f t="shared" si="10"/>
        <v>340000</v>
      </c>
      <c r="P93" s="80">
        <f>+N93*0.15</f>
        <v>60000</v>
      </c>
      <c r="Q93" s="80">
        <f>+Q90*0.4</f>
        <v>0</v>
      </c>
      <c r="R93" s="95">
        <f>+R90*0.4</f>
        <v>133333.33333333334</v>
      </c>
      <c r="S93" s="95">
        <f>+S90*0.4</f>
        <v>133333.33333333334</v>
      </c>
      <c r="T93" s="95">
        <f>+T90*0.4</f>
        <v>133333.33333333334</v>
      </c>
      <c r="U93" s="95"/>
      <c r="V93" s="19">
        <f t="shared" si="14"/>
        <v>400000</v>
      </c>
      <c r="W93" s="180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81"/>
      <c r="AI93" s="180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81"/>
      <c r="AU93" s="184"/>
      <c r="AV93" s="28"/>
      <c r="AW93" s="28"/>
      <c r="AX93" s="29"/>
      <c r="AY93" s="29"/>
      <c r="AZ93" s="29"/>
      <c r="BA93" s="29"/>
      <c r="BB93" s="82"/>
      <c r="BC93" s="82"/>
      <c r="BD93" s="82"/>
      <c r="BE93" s="28"/>
      <c r="BF93" s="216"/>
      <c r="BG93" s="184"/>
      <c r="BH93" s="29"/>
      <c r="BI93" s="29"/>
      <c r="BJ93" s="29"/>
      <c r="BK93" s="29"/>
      <c r="BL93" s="82"/>
      <c r="BM93" s="82"/>
      <c r="BN93" s="82"/>
      <c r="BO93" s="30"/>
      <c r="BP93" s="30"/>
      <c r="BQ93" s="11"/>
      <c r="BR93" s="181"/>
      <c r="BS93" s="180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81"/>
      <c r="CE93" s="1"/>
      <c r="CF93" s="1"/>
      <c r="CG93" s="1"/>
    </row>
    <row r="94" spans="1:85" s="100" customFormat="1" ht="42.75" customHeight="1" outlineLevel="2" collapsed="1" x14ac:dyDescent="0.25">
      <c r="C94" s="100">
        <v>2</v>
      </c>
      <c r="D94" s="113"/>
      <c r="E94" s="112"/>
      <c r="F94" s="112"/>
      <c r="H94" s="152" t="s">
        <v>21</v>
      </c>
      <c r="I94" s="159" t="s">
        <v>384</v>
      </c>
      <c r="J94" s="96">
        <v>2019</v>
      </c>
      <c r="K94" s="96"/>
      <c r="L94" s="14"/>
      <c r="M94" s="14"/>
      <c r="N94" s="44">
        <v>3000000</v>
      </c>
      <c r="O94" s="44">
        <f t="shared" si="10"/>
        <v>2550000</v>
      </c>
      <c r="P94" s="20">
        <f t="shared" si="11"/>
        <v>450000</v>
      </c>
      <c r="Q94" s="20">
        <f t="shared" ref="Q94:V94" si="15">+Q95+Q99</f>
        <v>0</v>
      </c>
      <c r="R94" s="20">
        <f t="shared" si="15"/>
        <v>1000000</v>
      </c>
      <c r="S94" s="20">
        <f t="shared" si="15"/>
        <v>1000000</v>
      </c>
      <c r="T94" s="20">
        <f t="shared" si="15"/>
        <v>1000000</v>
      </c>
      <c r="U94" s="20">
        <f t="shared" si="15"/>
        <v>0</v>
      </c>
      <c r="V94" s="20">
        <f t="shared" si="15"/>
        <v>3000000</v>
      </c>
      <c r="W94" s="180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81"/>
      <c r="AI94" s="180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81"/>
      <c r="AU94" s="180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81"/>
      <c r="BG94" s="180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81"/>
      <c r="BS94" s="180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81"/>
      <c r="CE94" s="99"/>
      <c r="CF94" s="99"/>
      <c r="CG94" s="99"/>
    </row>
    <row r="95" spans="1:85" s="108" customFormat="1" ht="41.25" hidden="1" customHeight="1" outlineLevel="3" x14ac:dyDescent="0.25">
      <c r="A95" s="116"/>
      <c r="B95" s="116"/>
      <c r="C95" s="116"/>
      <c r="D95" s="108">
        <v>1</v>
      </c>
      <c r="H95" s="153" t="s">
        <v>79</v>
      </c>
      <c r="I95" s="160" t="s">
        <v>204</v>
      </c>
      <c r="J95" s="33"/>
      <c r="K95" s="33">
        <v>24</v>
      </c>
      <c r="L95" s="34">
        <v>2017</v>
      </c>
      <c r="M95" s="34">
        <v>2019</v>
      </c>
      <c r="N95" s="40">
        <f>+N94/2</f>
        <v>1500000</v>
      </c>
      <c r="O95" s="40">
        <f t="shared" si="10"/>
        <v>1275000</v>
      </c>
      <c r="P95" s="97">
        <f t="shared" si="11"/>
        <v>225000</v>
      </c>
      <c r="Q95" s="97"/>
      <c r="R95" s="97">
        <f>+N95/3</f>
        <v>500000</v>
      </c>
      <c r="S95" s="97">
        <v>500000</v>
      </c>
      <c r="T95" s="98">
        <v>500000</v>
      </c>
      <c r="U95" s="98"/>
      <c r="V95" s="97">
        <f>SUM(V96:V98)</f>
        <v>1500000</v>
      </c>
      <c r="W95" s="182"/>
      <c r="X95" s="169"/>
      <c r="Y95" s="169"/>
      <c r="Z95" s="169"/>
      <c r="AA95" s="169"/>
      <c r="AB95" s="169"/>
      <c r="AC95" s="169"/>
      <c r="AD95" s="169"/>
      <c r="AE95" s="169"/>
      <c r="AF95" s="169"/>
      <c r="AG95" s="169"/>
      <c r="AH95" s="183"/>
      <c r="AI95" s="182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83"/>
      <c r="AU95" s="182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83"/>
      <c r="BG95" s="182"/>
      <c r="BH95" s="169"/>
      <c r="BI95" s="169"/>
      <c r="BJ95" s="169"/>
      <c r="BK95" s="169"/>
      <c r="BL95" s="169"/>
      <c r="BM95" s="169"/>
      <c r="BN95" s="169"/>
      <c r="BO95" s="169"/>
      <c r="BP95" s="169"/>
      <c r="BQ95" s="169"/>
      <c r="BR95" s="183"/>
      <c r="BS95" s="182"/>
      <c r="BT95" s="169"/>
      <c r="BU95" s="169"/>
      <c r="BV95" s="169"/>
      <c r="BW95" s="169"/>
      <c r="BX95" s="169"/>
      <c r="BY95" s="169"/>
      <c r="BZ95" s="169"/>
      <c r="CA95" s="169"/>
      <c r="CB95" s="169"/>
      <c r="CC95" s="169"/>
      <c r="CD95" s="183"/>
      <c r="CE95" s="35"/>
      <c r="CF95" s="35"/>
      <c r="CG95" s="35"/>
    </row>
    <row r="96" spans="1:85" hidden="1" outlineLevel="3" x14ac:dyDescent="0.25">
      <c r="A96" s="100"/>
      <c r="B96" s="100"/>
      <c r="C96" s="100"/>
      <c r="E96" s="127">
        <v>1</v>
      </c>
      <c r="H96" s="152" t="s">
        <v>156</v>
      </c>
      <c r="I96" s="161" t="s">
        <v>181</v>
      </c>
      <c r="J96" s="31"/>
      <c r="K96" s="31"/>
      <c r="L96" s="14"/>
      <c r="M96" s="14"/>
      <c r="N96" s="46">
        <f>+N95*0.5</f>
        <v>750000</v>
      </c>
      <c r="O96" s="46">
        <f t="shared" si="10"/>
        <v>637500</v>
      </c>
      <c r="P96" s="80">
        <f t="shared" si="11"/>
        <v>112500</v>
      </c>
      <c r="Q96" s="80">
        <f>+Q95*0.5</f>
        <v>0</v>
      </c>
      <c r="R96" s="95">
        <f>+R95*0.5</f>
        <v>250000</v>
      </c>
      <c r="S96" s="95">
        <f>+S95*0.5</f>
        <v>250000</v>
      </c>
      <c r="T96" s="95">
        <f>+T95*0.5</f>
        <v>250000</v>
      </c>
      <c r="U96" s="95"/>
      <c r="V96" s="19">
        <f t="shared" si="14"/>
        <v>750000</v>
      </c>
      <c r="W96" s="184"/>
      <c r="X96" s="28"/>
      <c r="Y96" s="29"/>
      <c r="Z96" s="29"/>
      <c r="AA96" s="29"/>
      <c r="AB96" s="29"/>
      <c r="AC96" s="86"/>
      <c r="AD96" s="29"/>
      <c r="AE96" s="81"/>
      <c r="AF96" s="81"/>
      <c r="AG96" s="81"/>
      <c r="AH96" s="185"/>
      <c r="AI96" s="213"/>
      <c r="AJ96" s="81"/>
      <c r="AK96" s="81"/>
      <c r="AL96" s="81"/>
      <c r="AM96" s="81"/>
      <c r="AN96" s="81"/>
      <c r="AO96" s="81"/>
      <c r="AP96" s="81"/>
      <c r="AQ96" s="81"/>
      <c r="AR96" s="81"/>
      <c r="AS96" s="81"/>
      <c r="AT96" s="185"/>
      <c r="AU96" s="213"/>
      <c r="AV96" s="81"/>
      <c r="AW96" s="81"/>
      <c r="AX96" s="81"/>
      <c r="AY96" s="81"/>
      <c r="AZ96" s="81"/>
      <c r="BA96" s="81"/>
      <c r="BB96" s="81"/>
      <c r="BC96" s="92"/>
      <c r="BD96" s="11"/>
      <c r="BE96" s="11"/>
      <c r="BF96" s="181"/>
      <c r="BG96" s="180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81"/>
      <c r="BS96" s="180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81"/>
      <c r="CE96" s="1"/>
      <c r="CF96" s="1"/>
      <c r="CG96" s="1"/>
    </row>
    <row r="97" spans="1:85" hidden="1" outlineLevel="3" x14ac:dyDescent="0.25">
      <c r="A97" s="100"/>
      <c r="B97" s="100"/>
      <c r="C97" s="100"/>
      <c r="E97" s="127">
        <v>2</v>
      </c>
      <c r="H97" s="152" t="s">
        <v>157</v>
      </c>
      <c r="I97" s="161" t="s">
        <v>182</v>
      </c>
      <c r="J97" s="31"/>
      <c r="K97" s="31"/>
      <c r="L97" s="14"/>
      <c r="M97" s="14"/>
      <c r="N97" s="46">
        <f>+N95*0.1</f>
        <v>150000</v>
      </c>
      <c r="O97" s="46">
        <f t="shared" si="10"/>
        <v>127500</v>
      </c>
      <c r="P97" s="80">
        <f t="shared" si="11"/>
        <v>22500</v>
      </c>
      <c r="Q97" s="80">
        <f>+Q95*0.1</f>
        <v>0</v>
      </c>
      <c r="R97" s="95">
        <f>+R95*0.1</f>
        <v>50000</v>
      </c>
      <c r="S97" s="95">
        <f>+S95*0.1</f>
        <v>50000</v>
      </c>
      <c r="T97" s="95">
        <f>+T95*0.1</f>
        <v>50000</v>
      </c>
      <c r="U97" s="95"/>
      <c r="V97" s="19">
        <f t="shared" si="14"/>
        <v>150000</v>
      </c>
      <c r="W97" s="180"/>
      <c r="X97" s="11"/>
      <c r="Y97" s="11"/>
      <c r="Z97" s="11"/>
      <c r="AA97" s="11"/>
      <c r="AB97" s="28"/>
      <c r="AC97" s="29"/>
      <c r="AD97" s="29"/>
      <c r="AE97" s="82"/>
      <c r="AF97" s="82"/>
      <c r="AG97" s="82"/>
      <c r="AH97" s="186"/>
      <c r="AI97" s="214"/>
      <c r="AJ97" s="82"/>
      <c r="AK97" s="82"/>
      <c r="AL97" s="82"/>
      <c r="AM97" s="82"/>
      <c r="AN97" s="82"/>
      <c r="AO97" s="82"/>
      <c r="AP97" s="82"/>
      <c r="AQ97" s="82"/>
      <c r="AR97" s="82"/>
      <c r="AS97" s="82"/>
      <c r="AT97" s="186"/>
      <c r="AU97" s="214"/>
      <c r="AV97" s="82"/>
      <c r="AW97" s="82"/>
      <c r="AX97" s="82"/>
      <c r="AY97" s="82"/>
      <c r="AZ97" s="82"/>
      <c r="BA97" s="82"/>
      <c r="BB97" s="82"/>
      <c r="BC97" s="30"/>
      <c r="BD97" s="11"/>
      <c r="BE97" s="11"/>
      <c r="BF97" s="181"/>
      <c r="BG97" s="180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81"/>
      <c r="BS97" s="180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81"/>
      <c r="CE97" s="1"/>
      <c r="CF97" s="1"/>
      <c r="CG97" s="1"/>
    </row>
    <row r="98" spans="1:85" hidden="1" outlineLevel="3" x14ac:dyDescent="0.25">
      <c r="A98" s="100"/>
      <c r="B98" s="100"/>
      <c r="C98" s="100"/>
      <c r="E98" s="127">
        <v>3</v>
      </c>
      <c r="H98" s="152" t="s">
        <v>158</v>
      </c>
      <c r="I98" s="161" t="s">
        <v>183</v>
      </c>
      <c r="J98" s="31"/>
      <c r="K98" s="31"/>
      <c r="L98" s="14"/>
      <c r="M98" s="14"/>
      <c r="N98" s="46">
        <f>+N95*0.4</f>
        <v>600000</v>
      </c>
      <c r="O98" s="46">
        <f t="shared" si="10"/>
        <v>510000</v>
      </c>
      <c r="P98" s="80">
        <f t="shared" si="11"/>
        <v>90000</v>
      </c>
      <c r="Q98" s="80">
        <f>+Q95*0.4</f>
        <v>0</v>
      </c>
      <c r="R98" s="95">
        <f>+R95*0.4</f>
        <v>200000</v>
      </c>
      <c r="S98" s="95">
        <f>+S95*0.4</f>
        <v>200000</v>
      </c>
      <c r="T98" s="95">
        <f>+T95*0.4</f>
        <v>200000</v>
      </c>
      <c r="U98" s="95"/>
      <c r="V98" s="19">
        <f t="shared" si="14"/>
        <v>600000</v>
      </c>
      <c r="W98" s="180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81"/>
      <c r="AI98" s="184"/>
      <c r="AJ98" s="28"/>
      <c r="AK98" s="28"/>
      <c r="AL98" s="29"/>
      <c r="AM98" s="29"/>
      <c r="AN98" s="29"/>
      <c r="AO98" s="29"/>
      <c r="AP98" s="82"/>
      <c r="AQ98" s="82"/>
      <c r="AR98" s="82"/>
      <c r="AS98" s="28"/>
      <c r="AT98" s="216"/>
      <c r="AU98" s="184"/>
      <c r="AV98" s="29"/>
      <c r="AW98" s="29"/>
      <c r="AX98" s="29"/>
      <c r="AY98" s="29"/>
      <c r="AZ98" s="82"/>
      <c r="BA98" s="82"/>
      <c r="BB98" s="82"/>
      <c r="BC98" s="30"/>
      <c r="BD98" s="11"/>
      <c r="BE98" s="11"/>
      <c r="BF98" s="181"/>
      <c r="BG98" s="180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81"/>
      <c r="BS98" s="180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81"/>
      <c r="CE98" s="1"/>
      <c r="CF98" s="1"/>
      <c r="CG98" s="1"/>
    </row>
    <row r="99" spans="1:85" s="108" customFormat="1" ht="41.25" hidden="1" customHeight="1" outlineLevel="3" collapsed="1" x14ac:dyDescent="0.25">
      <c r="A99" s="116"/>
      <c r="B99" s="116"/>
      <c r="C99" s="116"/>
      <c r="D99" s="108">
        <v>2</v>
      </c>
      <c r="H99" s="153" t="s">
        <v>80</v>
      </c>
      <c r="I99" s="160" t="s">
        <v>205</v>
      </c>
      <c r="J99" s="33"/>
      <c r="K99" s="33">
        <v>24</v>
      </c>
      <c r="L99" s="34">
        <v>2017</v>
      </c>
      <c r="M99" s="34">
        <v>2019</v>
      </c>
      <c r="N99" s="40">
        <f>+N94/2</f>
        <v>1500000</v>
      </c>
      <c r="O99" s="40">
        <f t="shared" si="10"/>
        <v>1275000</v>
      </c>
      <c r="P99" s="97">
        <f t="shared" si="11"/>
        <v>225000</v>
      </c>
      <c r="Q99" s="97"/>
      <c r="R99" s="97">
        <v>500000</v>
      </c>
      <c r="S99" s="97">
        <v>500000</v>
      </c>
      <c r="T99" s="98">
        <v>500000</v>
      </c>
      <c r="U99" s="98"/>
      <c r="V99" s="97">
        <f>SUM(V100:V102)</f>
        <v>1500000</v>
      </c>
      <c r="W99" s="182"/>
      <c r="X99" s="169"/>
      <c r="Y99" s="169"/>
      <c r="Z99" s="169"/>
      <c r="AA99" s="169"/>
      <c r="AB99" s="169"/>
      <c r="AC99" s="169"/>
      <c r="AD99" s="169"/>
      <c r="AE99" s="169"/>
      <c r="AF99" s="169"/>
      <c r="AG99" s="169"/>
      <c r="AH99" s="183"/>
      <c r="AI99" s="182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83"/>
      <c r="AU99" s="182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83"/>
      <c r="BG99" s="182"/>
      <c r="BH99" s="169"/>
      <c r="BI99" s="169"/>
      <c r="BJ99" s="169"/>
      <c r="BK99" s="169"/>
      <c r="BL99" s="169"/>
      <c r="BM99" s="169"/>
      <c r="BN99" s="169"/>
      <c r="BO99" s="169"/>
      <c r="BP99" s="169"/>
      <c r="BQ99" s="169"/>
      <c r="BR99" s="183"/>
      <c r="BS99" s="182"/>
      <c r="BT99" s="169"/>
      <c r="BU99" s="169"/>
      <c r="BV99" s="169"/>
      <c r="BW99" s="169"/>
      <c r="BX99" s="169"/>
      <c r="BY99" s="169"/>
      <c r="BZ99" s="169"/>
      <c r="CA99" s="169"/>
      <c r="CB99" s="169"/>
      <c r="CC99" s="169"/>
      <c r="CD99" s="183"/>
      <c r="CE99" s="35"/>
      <c r="CF99" s="35"/>
      <c r="CG99" s="35"/>
    </row>
    <row r="100" spans="1:85" hidden="1" outlineLevel="3" x14ac:dyDescent="0.25">
      <c r="A100" s="100"/>
      <c r="B100" s="100"/>
      <c r="C100" s="100"/>
      <c r="E100" s="127">
        <v>1</v>
      </c>
      <c r="H100" s="152" t="s">
        <v>159</v>
      </c>
      <c r="I100" s="161" t="s">
        <v>181</v>
      </c>
      <c r="J100" s="31"/>
      <c r="K100" s="31"/>
      <c r="L100" s="14"/>
      <c r="M100" s="14"/>
      <c r="N100" s="46">
        <f>+N99*0.5</f>
        <v>750000</v>
      </c>
      <c r="O100" s="46">
        <f t="shared" si="10"/>
        <v>637500</v>
      </c>
      <c r="P100" s="80">
        <f>+N100*0.15</f>
        <v>112500</v>
      </c>
      <c r="Q100" s="80">
        <f>+Q99*0.5</f>
        <v>0</v>
      </c>
      <c r="R100" s="95">
        <f>+R99*0.5</f>
        <v>250000</v>
      </c>
      <c r="S100" s="95">
        <f>+S99*0.5</f>
        <v>250000</v>
      </c>
      <c r="T100" s="95">
        <f>+T99*0.5</f>
        <v>250000</v>
      </c>
      <c r="U100" s="95"/>
      <c r="V100" s="80">
        <f>SUM(Q100:U100)</f>
        <v>750000</v>
      </c>
      <c r="W100" s="184"/>
      <c r="X100" s="28"/>
      <c r="Y100" s="29"/>
      <c r="Z100" s="29"/>
      <c r="AA100" s="29"/>
      <c r="AB100" s="29"/>
      <c r="AC100" s="86"/>
      <c r="AD100" s="29"/>
      <c r="AE100" s="81"/>
      <c r="AF100" s="81"/>
      <c r="AG100" s="81"/>
      <c r="AH100" s="185"/>
      <c r="AI100" s="213"/>
      <c r="AJ100" s="81"/>
      <c r="AK100" s="81"/>
      <c r="AL100" s="81"/>
      <c r="AM100" s="81"/>
      <c r="AN100" s="81"/>
      <c r="AO100" s="81"/>
      <c r="AP100" s="81"/>
      <c r="AQ100" s="81"/>
      <c r="AR100" s="81"/>
      <c r="AS100" s="81"/>
      <c r="AT100" s="185"/>
      <c r="AU100" s="213"/>
      <c r="AV100" s="81"/>
      <c r="AW100" s="81"/>
      <c r="AX100" s="81"/>
      <c r="AY100" s="81"/>
      <c r="AZ100" s="81"/>
      <c r="BA100" s="81"/>
      <c r="BB100" s="81"/>
      <c r="BC100" s="92"/>
      <c r="BD100" s="11"/>
      <c r="BE100" s="11"/>
      <c r="BF100" s="181"/>
      <c r="BG100" s="180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81"/>
      <c r="BS100" s="180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81"/>
      <c r="CE100" s="1"/>
      <c r="CF100" s="1"/>
      <c r="CG100" s="1"/>
    </row>
    <row r="101" spans="1:85" hidden="1" outlineLevel="3" x14ac:dyDescent="0.25">
      <c r="A101" s="100"/>
      <c r="B101" s="100"/>
      <c r="C101" s="100"/>
      <c r="E101" s="127">
        <v>2</v>
      </c>
      <c r="H101" s="152" t="s">
        <v>160</v>
      </c>
      <c r="I101" s="161" t="s">
        <v>182</v>
      </c>
      <c r="J101" s="31"/>
      <c r="K101" s="31"/>
      <c r="L101" s="14"/>
      <c r="M101" s="14"/>
      <c r="N101" s="46">
        <f>+N99*0.1</f>
        <v>150000</v>
      </c>
      <c r="O101" s="46">
        <f t="shared" si="10"/>
        <v>127500</v>
      </c>
      <c r="P101" s="80">
        <f>+N101*0.15</f>
        <v>22500</v>
      </c>
      <c r="Q101" s="80">
        <f>+Q99*0.1</f>
        <v>0</v>
      </c>
      <c r="R101" s="95">
        <f>+R99*0.1</f>
        <v>50000</v>
      </c>
      <c r="S101" s="95">
        <f>+S99*0.1</f>
        <v>50000</v>
      </c>
      <c r="T101" s="95">
        <f>+T99*0.1</f>
        <v>50000</v>
      </c>
      <c r="U101" s="95"/>
      <c r="V101" s="80">
        <f>SUM(Q101:U101)</f>
        <v>150000</v>
      </c>
      <c r="W101" s="180"/>
      <c r="X101" s="11"/>
      <c r="Y101" s="11"/>
      <c r="Z101" s="11"/>
      <c r="AA101" s="11"/>
      <c r="AB101" s="28"/>
      <c r="AC101" s="29"/>
      <c r="AD101" s="29"/>
      <c r="AE101" s="82"/>
      <c r="AF101" s="82"/>
      <c r="AG101" s="82"/>
      <c r="AH101" s="186"/>
      <c r="AI101" s="214"/>
      <c r="AJ101" s="82"/>
      <c r="AK101" s="82"/>
      <c r="AL101" s="82"/>
      <c r="AM101" s="82"/>
      <c r="AN101" s="82"/>
      <c r="AO101" s="82"/>
      <c r="AP101" s="82"/>
      <c r="AQ101" s="82"/>
      <c r="AR101" s="82"/>
      <c r="AS101" s="82"/>
      <c r="AT101" s="186"/>
      <c r="AU101" s="214"/>
      <c r="AV101" s="82"/>
      <c r="AW101" s="82"/>
      <c r="AX101" s="82"/>
      <c r="AY101" s="82"/>
      <c r="AZ101" s="82"/>
      <c r="BA101" s="82"/>
      <c r="BB101" s="82"/>
      <c r="BC101" s="30"/>
      <c r="BD101" s="11"/>
      <c r="BE101" s="11"/>
      <c r="BF101" s="181"/>
      <c r="BG101" s="180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81"/>
      <c r="BS101" s="180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81"/>
      <c r="CE101" s="1"/>
      <c r="CF101" s="1"/>
      <c r="CG101" s="1"/>
    </row>
    <row r="102" spans="1:85" hidden="1" outlineLevel="3" x14ac:dyDescent="0.25">
      <c r="A102" s="100"/>
      <c r="B102" s="100"/>
      <c r="C102" s="100"/>
      <c r="E102" s="127">
        <v>3</v>
      </c>
      <c r="H102" s="152" t="s">
        <v>161</v>
      </c>
      <c r="I102" s="161" t="s">
        <v>183</v>
      </c>
      <c r="J102" s="31"/>
      <c r="K102" s="31"/>
      <c r="L102" s="14"/>
      <c r="M102" s="14"/>
      <c r="N102" s="46">
        <f>+N99*0.4</f>
        <v>600000</v>
      </c>
      <c r="O102" s="46">
        <f t="shared" si="10"/>
        <v>510000</v>
      </c>
      <c r="P102" s="80">
        <f>+N102*0.15</f>
        <v>90000</v>
      </c>
      <c r="Q102" s="80">
        <f>+Q99*0.4</f>
        <v>0</v>
      </c>
      <c r="R102" s="95">
        <f>+R99*0.4</f>
        <v>200000</v>
      </c>
      <c r="S102" s="95">
        <f>+S99*0.4</f>
        <v>200000</v>
      </c>
      <c r="T102" s="95">
        <f>+T99*0.4</f>
        <v>200000</v>
      </c>
      <c r="U102" s="95"/>
      <c r="V102" s="80">
        <f>SUM(Q102:U102)</f>
        <v>600000</v>
      </c>
      <c r="W102" s="180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81"/>
      <c r="AI102" s="184"/>
      <c r="AJ102" s="28"/>
      <c r="AK102" s="28"/>
      <c r="AL102" s="29"/>
      <c r="AM102" s="29"/>
      <c r="AN102" s="29"/>
      <c r="AO102" s="29"/>
      <c r="AP102" s="82"/>
      <c r="AQ102" s="82"/>
      <c r="AR102" s="82"/>
      <c r="AS102" s="28"/>
      <c r="AT102" s="216"/>
      <c r="AU102" s="184"/>
      <c r="AV102" s="29"/>
      <c r="AW102" s="29"/>
      <c r="AX102" s="29"/>
      <c r="AY102" s="29"/>
      <c r="AZ102" s="82"/>
      <c r="BA102" s="82"/>
      <c r="BB102" s="82"/>
      <c r="BC102" s="30"/>
      <c r="BD102" s="11"/>
      <c r="BE102" s="11"/>
      <c r="BF102" s="181"/>
      <c r="BG102" s="180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81"/>
      <c r="BS102" s="180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81"/>
      <c r="CE102" s="1"/>
      <c r="CF102" s="1"/>
      <c r="CG102" s="1"/>
    </row>
    <row r="103" spans="1:85" s="100" customFormat="1" ht="42.75" customHeight="1" outlineLevel="2" collapsed="1" x14ac:dyDescent="0.25">
      <c r="C103" s="100">
        <v>3</v>
      </c>
      <c r="D103" s="113"/>
      <c r="E103" s="112"/>
      <c r="F103" s="112"/>
      <c r="H103" s="152" t="s">
        <v>39</v>
      </c>
      <c r="I103" s="159" t="s">
        <v>385</v>
      </c>
      <c r="J103" s="96">
        <v>2020</v>
      </c>
      <c r="K103" s="96"/>
      <c r="L103" s="14"/>
      <c r="M103" s="14"/>
      <c r="N103" s="44">
        <v>6000000</v>
      </c>
      <c r="O103" s="44">
        <f t="shared" si="10"/>
        <v>5100000</v>
      </c>
      <c r="P103" s="20">
        <f t="shared" si="11"/>
        <v>900000</v>
      </c>
      <c r="Q103" s="20">
        <f>SUM(Q104:Q119)</f>
        <v>0</v>
      </c>
      <c r="R103" s="20">
        <f>+R104+R108+R112+R116</f>
        <v>2000000</v>
      </c>
      <c r="S103" s="20">
        <f>+S104+S108+S112+S116</f>
        <v>2000000</v>
      </c>
      <c r="T103" s="20">
        <f>+T104+T108+T112+T116</f>
        <v>2000000</v>
      </c>
      <c r="U103" s="20">
        <f>+U104+U108+U112+U116</f>
        <v>0</v>
      </c>
      <c r="V103" s="20">
        <f>+V104+V108+V112+V116</f>
        <v>6000000</v>
      </c>
      <c r="W103" s="180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81"/>
      <c r="AI103" s="180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81"/>
      <c r="AU103" s="180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81"/>
      <c r="BG103" s="180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81"/>
      <c r="BS103" s="180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81"/>
      <c r="CE103" s="99"/>
      <c r="CF103" s="99"/>
      <c r="CG103" s="99"/>
    </row>
    <row r="104" spans="1:85" s="108" customFormat="1" ht="41.25" hidden="1" customHeight="1" outlineLevel="3" x14ac:dyDescent="0.25">
      <c r="A104" s="116"/>
      <c r="B104" s="116"/>
      <c r="C104" s="116"/>
      <c r="D104" s="108">
        <v>1</v>
      </c>
      <c r="H104" s="153" t="s">
        <v>162</v>
      </c>
      <c r="I104" s="160" t="s">
        <v>206</v>
      </c>
      <c r="J104" s="33"/>
      <c r="K104" s="33">
        <v>24</v>
      </c>
      <c r="L104" s="34">
        <v>2017</v>
      </c>
      <c r="M104" s="34">
        <v>2019</v>
      </c>
      <c r="N104" s="40">
        <f>+N103/4</f>
        <v>1500000</v>
      </c>
      <c r="O104" s="40">
        <f t="shared" si="10"/>
        <v>1275000</v>
      </c>
      <c r="P104" s="97">
        <f t="shared" si="11"/>
        <v>225000</v>
      </c>
      <c r="Q104" s="97"/>
      <c r="R104" s="97">
        <f>+N104/3</f>
        <v>500000</v>
      </c>
      <c r="S104" s="97">
        <v>500000</v>
      </c>
      <c r="T104" s="98">
        <v>500000</v>
      </c>
      <c r="U104" s="98"/>
      <c r="V104" s="97">
        <f>SUM(V105:V107)</f>
        <v>1500000</v>
      </c>
      <c r="W104" s="182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69"/>
      <c r="AH104" s="183"/>
      <c r="AI104" s="182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83"/>
      <c r="AU104" s="182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83"/>
      <c r="BG104" s="182"/>
      <c r="BH104" s="169"/>
      <c r="BI104" s="169"/>
      <c r="BJ104" s="169"/>
      <c r="BK104" s="169"/>
      <c r="BL104" s="169"/>
      <c r="BM104" s="169"/>
      <c r="BN104" s="169"/>
      <c r="BO104" s="169"/>
      <c r="BP104" s="169"/>
      <c r="BQ104" s="169"/>
      <c r="BR104" s="183"/>
      <c r="BS104" s="182"/>
      <c r="BT104" s="169"/>
      <c r="BU104" s="169"/>
      <c r="BV104" s="169"/>
      <c r="BW104" s="169"/>
      <c r="BX104" s="169"/>
      <c r="BY104" s="169"/>
      <c r="BZ104" s="169"/>
      <c r="CA104" s="169"/>
      <c r="CB104" s="169"/>
      <c r="CC104" s="169"/>
      <c r="CD104" s="183"/>
      <c r="CE104" s="35"/>
      <c r="CF104" s="35"/>
      <c r="CG104" s="35"/>
    </row>
    <row r="105" spans="1:85" hidden="1" outlineLevel="3" x14ac:dyDescent="0.25">
      <c r="A105" s="100"/>
      <c r="B105" s="100"/>
      <c r="C105" s="100"/>
      <c r="E105" s="127">
        <v>1</v>
      </c>
      <c r="H105" s="152" t="s">
        <v>163</v>
      </c>
      <c r="I105" s="161" t="s">
        <v>181</v>
      </c>
      <c r="J105" s="31"/>
      <c r="K105" s="31"/>
      <c r="L105" s="14"/>
      <c r="M105" s="14"/>
      <c r="N105" s="46">
        <f>+N104*0.5</f>
        <v>750000</v>
      </c>
      <c r="O105" s="46">
        <f t="shared" si="10"/>
        <v>637500</v>
      </c>
      <c r="P105" s="80">
        <f t="shared" si="11"/>
        <v>112500</v>
      </c>
      <c r="Q105" s="80">
        <f>+Q104*0.5</f>
        <v>0</v>
      </c>
      <c r="R105" s="95">
        <f>+R104*0.5</f>
        <v>250000</v>
      </c>
      <c r="S105" s="95">
        <f>+S104*0.5</f>
        <v>250000</v>
      </c>
      <c r="T105" s="95">
        <f>+T104*0.5</f>
        <v>250000</v>
      </c>
      <c r="U105" s="95"/>
      <c r="V105" s="19">
        <f t="shared" si="14"/>
        <v>750000</v>
      </c>
      <c r="W105" s="184"/>
      <c r="X105" s="28"/>
      <c r="Y105" s="29"/>
      <c r="Z105" s="29"/>
      <c r="AA105" s="29"/>
      <c r="AB105" s="29"/>
      <c r="AC105" s="86"/>
      <c r="AD105" s="29"/>
      <c r="AE105" s="81"/>
      <c r="AF105" s="81"/>
      <c r="AG105" s="81"/>
      <c r="AH105" s="185"/>
      <c r="AI105" s="213"/>
      <c r="AJ105" s="81"/>
      <c r="AK105" s="81"/>
      <c r="AL105" s="81"/>
      <c r="AM105" s="81"/>
      <c r="AN105" s="81"/>
      <c r="AO105" s="81"/>
      <c r="AP105" s="81"/>
      <c r="AQ105" s="81"/>
      <c r="AR105" s="81"/>
      <c r="AS105" s="81"/>
      <c r="AT105" s="185"/>
      <c r="AU105" s="213"/>
      <c r="AV105" s="81"/>
      <c r="AW105" s="81"/>
      <c r="AX105" s="81"/>
      <c r="AY105" s="81"/>
      <c r="AZ105" s="81"/>
      <c r="BA105" s="81"/>
      <c r="BB105" s="81"/>
      <c r="BC105" s="92"/>
      <c r="BD105" s="11"/>
      <c r="BE105" s="11"/>
      <c r="BF105" s="181"/>
      <c r="BG105" s="180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81"/>
      <c r="BS105" s="180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81"/>
      <c r="CE105" s="1"/>
      <c r="CF105" s="1"/>
      <c r="CG105" s="1"/>
    </row>
    <row r="106" spans="1:85" hidden="1" outlineLevel="3" x14ac:dyDescent="0.25">
      <c r="A106" s="100"/>
      <c r="B106" s="100"/>
      <c r="C106" s="100"/>
      <c r="E106" s="127">
        <v>2</v>
      </c>
      <c r="H106" s="152" t="s">
        <v>164</v>
      </c>
      <c r="I106" s="161" t="s">
        <v>182</v>
      </c>
      <c r="J106" s="31"/>
      <c r="K106" s="31"/>
      <c r="L106" s="14"/>
      <c r="M106" s="14"/>
      <c r="N106" s="46">
        <f>+N104*0.1</f>
        <v>150000</v>
      </c>
      <c r="O106" s="46">
        <f t="shared" si="10"/>
        <v>127500</v>
      </c>
      <c r="P106" s="80">
        <f t="shared" si="11"/>
        <v>22500</v>
      </c>
      <c r="Q106" s="80">
        <f>+Q104*0.1</f>
        <v>0</v>
      </c>
      <c r="R106" s="95">
        <f>+R104*0.1</f>
        <v>50000</v>
      </c>
      <c r="S106" s="95">
        <f>+S104*0.1</f>
        <v>50000</v>
      </c>
      <c r="T106" s="95">
        <f>+T104*0.1</f>
        <v>50000</v>
      </c>
      <c r="U106" s="95"/>
      <c r="V106" s="19">
        <f t="shared" si="14"/>
        <v>150000</v>
      </c>
      <c r="W106" s="180"/>
      <c r="X106" s="11"/>
      <c r="Y106" s="11"/>
      <c r="Z106" s="11"/>
      <c r="AA106" s="11"/>
      <c r="AB106" s="28"/>
      <c r="AC106" s="29"/>
      <c r="AD106" s="29"/>
      <c r="AE106" s="82"/>
      <c r="AF106" s="82"/>
      <c r="AG106" s="82"/>
      <c r="AH106" s="186"/>
      <c r="AI106" s="214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186"/>
      <c r="AU106" s="214"/>
      <c r="AV106" s="82"/>
      <c r="AW106" s="82"/>
      <c r="AX106" s="82"/>
      <c r="AY106" s="82"/>
      <c r="AZ106" s="82"/>
      <c r="BA106" s="82"/>
      <c r="BB106" s="82"/>
      <c r="BC106" s="30"/>
      <c r="BD106" s="11"/>
      <c r="BE106" s="11"/>
      <c r="BF106" s="181"/>
      <c r="BG106" s="180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81"/>
      <c r="BS106" s="180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81"/>
      <c r="CE106" s="1"/>
      <c r="CF106" s="1"/>
      <c r="CG106" s="1"/>
    </row>
    <row r="107" spans="1:85" hidden="1" outlineLevel="3" x14ac:dyDescent="0.25">
      <c r="A107" s="100"/>
      <c r="B107" s="100"/>
      <c r="C107" s="100"/>
      <c r="E107" s="127">
        <v>3</v>
      </c>
      <c r="H107" s="152" t="s">
        <v>165</v>
      </c>
      <c r="I107" s="161" t="s">
        <v>183</v>
      </c>
      <c r="J107" s="31"/>
      <c r="K107" s="31"/>
      <c r="L107" s="14"/>
      <c r="M107" s="14"/>
      <c r="N107" s="46">
        <f>+N104*0.4</f>
        <v>600000</v>
      </c>
      <c r="O107" s="46">
        <f t="shared" si="10"/>
        <v>510000</v>
      </c>
      <c r="P107" s="80">
        <f t="shared" si="11"/>
        <v>90000</v>
      </c>
      <c r="Q107" s="80">
        <f>+Q104*0.4</f>
        <v>0</v>
      </c>
      <c r="R107" s="95">
        <f>+R104*0.4</f>
        <v>200000</v>
      </c>
      <c r="S107" s="95">
        <f>+S104*0.4</f>
        <v>200000</v>
      </c>
      <c r="T107" s="95">
        <f>+T104*0.4</f>
        <v>200000</v>
      </c>
      <c r="U107" s="95"/>
      <c r="V107" s="19">
        <f t="shared" si="14"/>
        <v>600000</v>
      </c>
      <c r="W107" s="180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81"/>
      <c r="AI107" s="184"/>
      <c r="AJ107" s="28"/>
      <c r="AK107" s="28"/>
      <c r="AL107" s="29"/>
      <c r="AM107" s="29"/>
      <c r="AN107" s="29"/>
      <c r="AO107" s="29"/>
      <c r="AP107" s="82"/>
      <c r="AQ107" s="82"/>
      <c r="AR107" s="82"/>
      <c r="AS107" s="28"/>
      <c r="AT107" s="216"/>
      <c r="AU107" s="184"/>
      <c r="AV107" s="29"/>
      <c r="AW107" s="29"/>
      <c r="AX107" s="29"/>
      <c r="AY107" s="29"/>
      <c r="AZ107" s="82"/>
      <c r="BA107" s="82"/>
      <c r="BB107" s="82"/>
      <c r="BC107" s="30"/>
      <c r="BD107" s="11"/>
      <c r="BE107" s="11"/>
      <c r="BF107" s="181"/>
      <c r="BG107" s="180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81"/>
      <c r="BS107" s="180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81"/>
      <c r="CE107" s="1"/>
      <c r="CF107" s="1"/>
      <c r="CG107" s="1"/>
    </row>
    <row r="108" spans="1:85" s="108" customFormat="1" ht="41.25" hidden="1" customHeight="1" outlineLevel="3" collapsed="1" x14ac:dyDescent="0.25">
      <c r="A108" s="116"/>
      <c r="B108" s="116"/>
      <c r="C108" s="116"/>
      <c r="D108" s="108">
        <v>2</v>
      </c>
      <c r="H108" s="153" t="s">
        <v>166</v>
      </c>
      <c r="I108" s="160" t="s">
        <v>207</v>
      </c>
      <c r="J108" s="33"/>
      <c r="K108" s="33">
        <v>24</v>
      </c>
      <c r="L108" s="34">
        <v>2017</v>
      </c>
      <c r="M108" s="34">
        <v>2019</v>
      </c>
      <c r="N108" s="40">
        <f>+N103/4</f>
        <v>1500000</v>
      </c>
      <c r="O108" s="40">
        <f t="shared" si="10"/>
        <v>1275000</v>
      </c>
      <c r="P108" s="97">
        <f t="shared" si="11"/>
        <v>225000</v>
      </c>
      <c r="Q108" s="97"/>
      <c r="R108" s="97">
        <v>500000</v>
      </c>
      <c r="S108" s="97">
        <v>500000</v>
      </c>
      <c r="T108" s="98">
        <v>500000</v>
      </c>
      <c r="U108" s="98"/>
      <c r="V108" s="97">
        <f>SUM(V109:V111)</f>
        <v>1500000</v>
      </c>
      <c r="W108" s="182"/>
      <c r="X108" s="169"/>
      <c r="Y108" s="169"/>
      <c r="Z108" s="169"/>
      <c r="AA108" s="169"/>
      <c r="AB108" s="169"/>
      <c r="AC108" s="169"/>
      <c r="AD108" s="169"/>
      <c r="AE108" s="169"/>
      <c r="AF108" s="169"/>
      <c r="AG108" s="169"/>
      <c r="AH108" s="183"/>
      <c r="AI108" s="182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83"/>
      <c r="AU108" s="182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83"/>
      <c r="BG108" s="182"/>
      <c r="BH108" s="169"/>
      <c r="BI108" s="169"/>
      <c r="BJ108" s="169"/>
      <c r="BK108" s="169"/>
      <c r="BL108" s="169"/>
      <c r="BM108" s="169"/>
      <c r="BN108" s="169"/>
      <c r="BO108" s="169"/>
      <c r="BP108" s="169"/>
      <c r="BQ108" s="169"/>
      <c r="BR108" s="183"/>
      <c r="BS108" s="182"/>
      <c r="BT108" s="169"/>
      <c r="BU108" s="169"/>
      <c r="BV108" s="169"/>
      <c r="BW108" s="169"/>
      <c r="BX108" s="169"/>
      <c r="BY108" s="169"/>
      <c r="BZ108" s="169"/>
      <c r="CA108" s="169"/>
      <c r="CB108" s="169"/>
      <c r="CC108" s="169"/>
      <c r="CD108" s="183"/>
      <c r="CE108" s="35"/>
      <c r="CF108" s="35"/>
      <c r="CG108" s="35"/>
    </row>
    <row r="109" spans="1:85" hidden="1" outlineLevel="3" x14ac:dyDescent="0.25">
      <c r="A109" s="100"/>
      <c r="B109" s="100"/>
      <c r="C109" s="100"/>
      <c r="E109" s="127">
        <v>1</v>
      </c>
      <c r="H109" s="152" t="s">
        <v>167</v>
      </c>
      <c r="I109" s="161" t="s">
        <v>181</v>
      </c>
      <c r="J109" s="31"/>
      <c r="K109" s="31"/>
      <c r="L109" s="14"/>
      <c r="M109" s="14"/>
      <c r="N109" s="46">
        <f>+N108*0.5</f>
        <v>750000</v>
      </c>
      <c r="O109" s="46">
        <f t="shared" si="10"/>
        <v>637500</v>
      </c>
      <c r="P109" s="80">
        <f>+N109*0.15</f>
        <v>112500</v>
      </c>
      <c r="Q109" s="80">
        <f>+Q108*0.5</f>
        <v>0</v>
      </c>
      <c r="R109" s="95">
        <f>+R108*0.5</f>
        <v>250000</v>
      </c>
      <c r="S109" s="95">
        <f>+S108*0.5</f>
        <v>250000</v>
      </c>
      <c r="T109" s="95">
        <f>+T108*0.5</f>
        <v>250000</v>
      </c>
      <c r="U109" s="95"/>
      <c r="V109" s="80">
        <f>SUM(Q109:U109)</f>
        <v>750000</v>
      </c>
      <c r="W109" s="184"/>
      <c r="X109" s="28"/>
      <c r="Y109" s="29"/>
      <c r="Z109" s="29"/>
      <c r="AA109" s="29"/>
      <c r="AB109" s="29"/>
      <c r="AC109" s="86"/>
      <c r="AD109" s="29"/>
      <c r="AE109" s="81"/>
      <c r="AF109" s="81"/>
      <c r="AG109" s="81"/>
      <c r="AH109" s="185"/>
      <c r="AI109" s="213"/>
      <c r="AJ109" s="81"/>
      <c r="AK109" s="81"/>
      <c r="AL109" s="81"/>
      <c r="AM109" s="81"/>
      <c r="AN109" s="81"/>
      <c r="AO109" s="81"/>
      <c r="AP109" s="81"/>
      <c r="AQ109" s="81"/>
      <c r="AR109" s="81"/>
      <c r="AS109" s="81"/>
      <c r="AT109" s="185"/>
      <c r="AU109" s="213"/>
      <c r="AV109" s="81"/>
      <c r="AW109" s="81"/>
      <c r="AX109" s="81"/>
      <c r="AY109" s="81"/>
      <c r="AZ109" s="81"/>
      <c r="BA109" s="81"/>
      <c r="BB109" s="81"/>
      <c r="BC109" s="92"/>
      <c r="BD109" s="11"/>
      <c r="BE109" s="11"/>
      <c r="BF109" s="181"/>
      <c r="BG109" s="180"/>
      <c r="BH109" s="11"/>
      <c r="BI109" s="11"/>
      <c r="BJ109" s="11"/>
      <c r="BK109" s="11"/>
      <c r="BL109" s="11"/>
      <c r="BM109" s="11"/>
      <c r="BN109" s="11"/>
      <c r="BO109" s="30"/>
      <c r="BP109" s="11"/>
      <c r="BQ109" s="11"/>
      <c r="BR109" s="181"/>
      <c r="BS109" s="180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81"/>
      <c r="CE109" s="1"/>
      <c r="CF109" s="1"/>
      <c r="CG109" s="1"/>
    </row>
    <row r="110" spans="1:85" hidden="1" outlineLevel="3" x14ac:dyDescent="0.25">
      <c r="A110" s="100"/>
      <c r="B110" s="100"/>
      <c r="C110" s="100"/>
      <c r="E110" s="127">
        <v>2</v>
      </c>
      <c r="H110" s="152" t="s">
        <v>168</v>
      </c>
      <c r="I110" s="161" t="s">
        <v>182</v>
      </c>
      <c r="J110" s="31"/>
      <c r="K110" s="31"/>
      <c r="L110" s="14"/>
      <c r="M110" s="14"/>
      <c r="N110" s="46">
        <f>+N108*0.1</f>
        <v>150000</v>
      </c>
      <c r="O110" s="46">
        <f t="shared" si="10"/>
        <v>127500</v>
      </c>
      <c r="P110" s="80">
        <f>+N110*0.15</f>
        <v>22500</v>
      </c>
      <c r="Q110" s="80">
        <f>+Q108*0.1</f>
        <v>0</v>
      </c>
      <c r="R110" s="95">
        <f>+R108*0.1</f>
        <v>50000</v>
      </c>
      <c r="S110" s="95">
        <f>+S108*0.1</f>
        <v>50000</v>
      </c>
      <c r="T110" s="95">
        <f>+T108*0.1</f>
        <v>50000</v>
      </c>
      <c r="U110" s="95"/>
      <c r="V110" s="80">
        <f>SUM(Q110:U110)</f>
        <v>150000</v>
      </c>
      <c r="W110" s="180"/>
      <c r="X110" s="11"/>
      <c r="Y110" s="11"/>
      <c r="Z110" s="11"/>
      <c r="AA110" s="11"/>
      <c r="AB110" s="28"/>
      <c r="AC110" s="29"/>
      <c r="AD110" s="29"/>
      <c r="AE110" s="82"/>
      <c r="AF110" s="82"/>
      <c r="AG110" s="82"/>
      <c r="AH110" s="186"/>
      <c r="AI110" s="214"/>
      <c r="AJ110" s="82"/>
      <c r="AK110" s="82"/>
      <c r="AL110" s="82"/>
      <c r="AM110" s="82"/>
      <c r="AN110" s="82"/>
      <c r="AO110" s="82"/>
      <c r="AP110" s="82"/>
      <c r="AQ110" s="82"/>
      <c r="AR110" s="82"/>
      <c r="AS110" s="82"/>
      <c r="AT110" s="186"/>
      <c r="AU110" s="214"/>
      <c r="AV110" s="82"/>
      <c r="AW110" s="82"/>
      <c r="AX110" s="82"/>
      <c r="AY110" s="82"/>
      <c r="AZ110" s="82"/>
      <c r="BA110" s="82"/>
      <c r="BB110" s="82"/>
      <c r="BC110" s="30"/>
      <c r="BD110" s="11"/>
      <c r="BE110" s="11"/>
      <c r="BF110" s="181"/>
      <c r="BG110" s="180"/>
      <c r="BH110" s="11"/>
      <c r="BI110" s="11"/>
      <c r="BJ110" s="11"/>
      <c r="BK110" s="11"/>
      <c r="BL110" s="11"/>
      <c r="BM110" s="11"/>
      <c r="BN110" s="11"/>
      <c r="BO110" s="30"/>
      <c r="BP110" s="11"/>
      <c r="BQ110" s="11"/>
      <c r="BR110" s="181"/>
      <c r="BS110" s="180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81"/>
      <c r="CE110" s="1"/>
      <c r="CF110" s="1"/>
      <c r="CG110" s="1"/>
    </row>
    <row r="111" spans="1:85" hidden="1" outlineLevel="3" x14ac:dyDescent="0.25">
      <c r="A111" s="100"/>
      <c r="B111" s="100"/>
      <c r="C111" s="100"/>
      <c r="E111" s="127">
        <v>3</v>
      </c>
      <c r="H111" s="152" t="s">
        <v>169</v>
      </c>
      <c r="I111" s="161" t="s">
        <v>183</v>
      </c>
      <c r="J111" s="31"/>
      <c r="K111" s="31"/>
      <c r="L111" s="14"/>
      <c r="M111" s="14"/>
      <c r="N111" s="46">
        <f>+N108*0.4</f>
        <v>600000</v>
      </c>
      <c r="O111" s="46">
        <f t="shared" si="10"/>
        <v>510000</v>
      </c>
      <c r="P111" s="80">
        <f>+N111*0.15</f>
        <v>90000</v>
      </c>
      <c r="Q111" s="80">
        <f>+Q108*0.4</f>
        <v>0</v>
      </c>
      <c r="R111" s="95">
        <f>+R108*0.4</f>
        <v>200000</v>
      </c>
      <c r="S111" s="95">
        <f>+S108*0.4</f>
        <v>200000</v>
      </c>
      <c r="T111" s="95">
        <f>+T108*0.4</f>
        <v>200000</v>
      </c>
      <c r="U111" s="95"/>
      <c r="V111" s="80">
        <f>SUM(Q111:U111)</f>
        <v>600000</v>
      </c>
      <c r="W111" s="180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81"/>
      <c r="AI111" s="184"/>
      <c r="AJ111" s="28"/>
      <c r="AK111" s="28"/>
      <c r="AL111" s="29"/>
      <c r="AM111" s="29"/>
      <c r="AN111" s="29"/>
      <c r="AO111" s="29"/>
      <c r="AP111" s="82"/>
      <c r="AQ111" s="82"/>
      <c r="AR111" s="82"/>
      <c r="AS111" s="28"/>
      <c r="AT111" s="216"/>
      <c r="AU111" s="184"/>
      <c r="AV111" s="29"/>
      <c r="AW111" s="29"/>
      <c r="AX111" s="29"/>
      <c r="AY111" s="29"/>
      <c r="AZ111" s="82"/>
      <c r="BA111" s="82"/>
      <c r="BB111" s="82"/>
      <c r="BC111" s="11"/>
      <c r="BD111" s="11"/>
      <c r="BE111" s="11"/>
      <c r="BF111" s="181"/>
      <c r="BG111" s="180"/>
      <c r="BH111" s="11"/>
      <c r="BI111" s="11"/>
      <c r="BJ111" s="11"/>
      <c r="BK111" s="11"/>
      <c r="BL111" s="11"/>
      <c r="BM111" s="11"/>
      <c r="BN111" s="11"/>
      <c r="BO111" s="30"/>
      <c r="BP111" s="11"/>
      <c r="BQ111" s="11"/>
      <c r="BR111" s="181"/>
      <c r="BS111" s="180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81"/>
      <c r="CE111" s="1"/>
      <c r="CF111" s="1"/>
      <c r="CG111" s="1"/>
    </row>
    <row r="112" spans="1:85" s="108" customFormat="1" ht="41.25" hidden="1" customHeight="1" outlineLevel="3" collapsed="1" x14ac:dyDescent="0.25">
      <c r="A112" s="116"/>
      <c r="B112" s="116"/>
      <c r="C112" s="116"/>
      <c r="D112" s="108">
        <v>3</v>
      </c>
      <c r="H112" s="153" t="s">
        <v>170</v>
      </c>
      <c r="I112" s="160" t="s">
        <v>208</v>
      </c>
      <c r="J112" s="33"/>
      <c r="K112" s="33">
        <v>24</v>
      </c>
      <c r="L112" s="34">
        <v>2018</v>
      </c>
      <c r="M112" s="34">
        <v>2020</v>
      </c>
      <c r="N112" s="40">
        <v>1500000</v>
      </c>
      <c r="O112" s="40">
        <f t="shared" si="10"/>
        <v>1275000</v>
      </c>
      <c r="P112" s="97">
        <f t="shared" si="11"/>
        <v>225000</v>
      </c>
      <c r="Q112" s="97"/>
      <c r="R112" s="97">
        <v>500000</v>
      </c>
      <c r="S112" s="97">
        <v>500000</v>
      </c>
      <c r="T112" s="98">
        <v>500000</v>
      </c>
      <c r="U112" s="98"/>
      <c r="V112" s="97">
        <f>SUM(V113:V115)</f>
        <v>1500000</v>
      </c>
      <c r="W112" s="182"/>
      <c r="X112" s="169"/>
      <c r="Y112" s="169"/>
      <c r="Z112" s="169"/>
      <c r="AA112" s="169"/>
      <c r="AB112" s="169"/>
      <c r="AC112" s="169"/>
      <c r="AD112" s="169"/>
      <c r="AE112" s="169"/>
      <c r="AF112" s="169"/>
      <c r="AG112" s="169"/>
      <c r="AH112" s="183"/>
      <c r="AI112" s="182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83"/>
      <c r="AU112" s="182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83"/>
      <c r="BG112" s="182"/>
      <c r="BH112" s="169"/>
      <c r="BI112" s="169"/>
      <c r="BJ112" s="169"/>
      <c r="BK112" s="169"/>
      <c r="BL112" s="169"/>
      <c r="BM112" s="169"/>
      <c r="BN112" s="169"/>
      <c r="BO112" s="169"/>
      <c r="BP112" s="169"/>
      <c r="BQ112" s="169"/>
      <c r="BR112" s="183"/>
      <c r="BS112" s="182"/>
      <c r="BT112" s="169"/>
      <c r="BU112" s="169"/>
      <c r="BV112" s="169"/>
      <c r="BW112" s="169"/>
      <c r="BX112" s="169"/>
      <c r="BY112" s="169"/>
      <c r="BZ112" s="169"/>
      <c r="CA112" s="169"/>
      <c r="CB112" s="169"/>
      <c r="CC112" s="169"/>
      <c r="CD112" s="183"/>
      <c r="CE112" s="35"/>
      <c r="CF112" s="35"/>
      <c r="CG112" s="35"/>
    </row>
    <row r="113" spans="1:85" hidden="1" outlineLevel="3" x14ac:dyDescent="0.25">
      <c r="A113" s="100"/>
      <c r="B113" s="100"/>
      <c r="C113" s="100"/>
      <c r="E113" s="127">
        <v>1</v>
      </c>
      <c r="H113" s="152" t="s">
        <v>171</v>
      </c>
      <c r="I113" s="161" t="s">
        <v>181</v>
      </c>
      <c r="J113" s="31"/>
      <c r="K113" s="31"/>
      <c r="L113" s="14"/>
      <c r="M113" s="14"/>
      <c r="N113" s="46">
        <f>+N112*0.5</f>
        <v>750000</v>
      </c>
      <c r="O113" s="46">
        <f t="shared" si="10"/>
        <v>637500</v>
      </c>
      <c r="P113" s="80">
        <f t="shared" si="11"/>
        <v>112500</v>
      </c>
      <c r="Q113" s="80">
        <f>+Q112*0.5</f>
        <v>0</v>
      </c>
      <c r="R113" s="95">
        <f>+R112*0.5</f>
        <v>250000</v>
      </c>
      <c r="S113" s="95">
        <f>+S112*0.5</f>
        <v>250000</v>
      </c>
      <c r="T113" s="95">
        <f>+T112*0.5</f>
        <v>250000</v>
      </c>
      <c r="U113" s="95"/>
      <c r="V113" s="80">
        <f t="shared" si="14"/>
        <v>750000</v>
      </c>
      <c r="W113" s="180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81"/>
      <c r="AI113" s="184"/>
      <c r="AJ113" s="28"/>
      <c r="AK113" s="29"/>
      <c r="AL113" s="29"/>
      <c r="AM113" s="29"/>
      <c r="AN113" s="29"/>
      <c r="AO113" s="86"/>
      <c r="AP113" s="29"/>
      <c r="AQ113" s="81"/>
      <c r="AR113" s="81"/>
      <c r="AS113" s="81"/>
      <c r="AT113" s="185"/>
      <c r="AU113" s="213"/>
      <c r="AV113" s="81"/>
      <c r="AW113" s="81"/>
      <c r="AX113" s="81"/>
      <c r="AY113" s="81"/>
      <c r="AZ113" s="81"/>
      <c r="BA113" s="81"/>
      <c r="BB113" s="81"/>
      <c r="BC113" s="81"/>
      <c r="BD113" s="81"/>
      <c r="BE113" s="81"/>
      <c r="BF113" s="185"/>
      <c r="BG113" s="213"/>
      <c r="BH113" s="81"/>
      <c r="BI113" s="81"/>
      <c r="BJ113" s="81"/>
      <c r="BK113" s="81"/>
      <c r="BL113" s="81"/>
      <c r="BM113" s="81"/>
      <c r="BN113" s="81"/>
      <c r="BO113" s="92"/>
      <c r="BP113" s="11"/>
      <c r="BQ113" s="11"/>
      <c r="BR113" s="181"/>
      <c r="BS113" s="180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81"/>
      <c r="CE113" s="1"/>
      <c r="CF113" s="1"/>
      <c r="CG113" s="1"/>
    </row>
    <row r="114" spans="1:85" hidden="1" outlineLevel="3" x14ac:dyDescent="0.25">
      <c r="A114" s="100"/>
      <c r="B114" s="100"/>
      <c r="C114" s="100"/>
      <c r="E114" s="127">
        <v>2</v>
      </c>
      <c r="H114" s="152" t="s">
        <v>172</v>
      </c>
      <c r="I114" s="161" t="s">
        <v>182</v>
      </c>
      <c r="J114" s="31"/>
      <c r="K114" s="31"/>
      <c r="L114" s="14"/>
      <c r="M114" s="14"/>
      <c r="N114" s="46">
        <f>+N112*0.1</f>
        <v>150000</v>
      </c>
      <c r="O114" s="46">
        <f t="shared" si="10"/>
        <v>127500</v>
      </c>
      <c r="P114" s="80">
        <f t="shared" si="11"/>
        <v>22500</v>
      </c>
      <c r="Q114" s="80">
        <f>+Q112*0.1</f>
        <v>0</v>
      </c>
      <c r="R114" s="95">
        <f>+R112*0.1</f>
        <v>50000</v>
      </c>
      <c r="S114" s="95">
        <f>+S112*0.1</f>
        <v>50000</v>
      </c>
      <c r="T114" s="95">
        <f>+T112*0.1</f>
        <v>50000</v>
      </c>
      <c r="U114" s="95"/>
      <c r="V114" s="80">
        <f t="shared" si="14"/>
        <v>150000</v>
      </c>
      <c r="W114" s="180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81"/>
      <c r="AI114" s="180"/>
      <c r="AJ114" s="11"/>
      <c r="AK114" s="11"/>
      <c r="AL114" s="11"/>
      <c r="AM114" s="11"/>
      <c r="AN114" s="28"/>
      <c r="AO114" s="29"/>
      <c r="AP114" s="29"/>
      <c r="AQ114" s="82"/>
      <c r="AR114" s="82"/>
      <c r="AS114" s="82"/>
      <c r="AT114" s="186"/>
      <c r="AU114" s="214"/>
      <c r="AV114" s="82"/>
      <c r="AW114" s="82"/>
      <c r="AX114" s="82"/>
      <c r="AY114" s="82"/>
      <c r="AZ114" s="82"/>
      <c r="BA114" s="82"/>
      <c r="BB114" s="82"/>
      <c r="BC114" s="82"/>
      <c r="BD114" s="82"/>
      <c r="BE114" s="82"/>
      <c r="BF114" s="186"/>
      <c r="BG114" s="214"/>
      <c r="BH114" s="82"/>
      <c r="BI114" s="82"/>
      <c r="BJ114" s="82"/>
      <c r="BK114" s="82"/>
      <c r="BL114" s="82"/>
      <c r="BM114" s="82"/>
      <c r="BN114" s="82"/>
      <c r="BO114" s="30"/>
      <c r="BP114" s="11"/>
      <c r="BQ114" s="11"/>
      <c r="BR114" s="181"/>
      <c r="BS114" s="180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81"/>
      <c r="CE114" s="1"/>
      <c r="CF114" s="1"/>
      <c r="CG114" s="1"/>
    </row>
    <row r="115" spans="1:85" hidden="1" outlineLevel="3" x14ac:dyDescent="0.25">
      <c r="A115" s="100"/>
      <c r="B115" s="100"/>
      <c r="C115" s="100"/>
      <c r="E115" s="127">
        <v>3</v>
      </c>
      <c r="H115" s="152" t="s">
        <v>173</v>
      </c>
      <c r="I115" s="161" t="s">
        <v>183</v>
      </c>
      <c r="J115" s="31"/>
      <c r="K115" s="31"/>
      <c r="L115" s="14"/>
      <c r="M115" s="14"/>
      <c r="N115" s="46">
        <f>+N112*0.4</f>
        <v>600000</v>
      </c>
      <c r="O115" s="46">
        <f t="shared" si="10"/>
        <v>510000</v>
      </c>
      <c r="P115" s="80">
        <f t="shared" si="11"/>
        <v>90000</v>
      </c>
      <c r="Q115" s="80">
        <f>+Q112*0.4</f>
        <v>0</v>
      </c>
      <c r="R115" s="95">
        <f>+R112*0.4</f>
        <v>200000</v>
      </c>
      <c r="S115" s="95">
        <f>+S112*0.4</f>
        <v>200000</v>
      </c>
      <c r="T115" s="95">
        <f>+T112*0.4</f>
        <v>200000</v>
      </c>
      <c r="U115" s="11"/>
      <c r="V115" s="19">
        <f t="shared" si="14"/>
        <v>600000</v>
      </c>
      <c r="W115" s="180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81"/>
      <c r="AI115" s="180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81"/>
      <c r="AU115" s="184"/>
      <c r="AV115" s="28"/>
      <c r="AW115" s="28"/>
      <c r="AX115" s="29"/>
      <c r="AY115" s="29"/>
      <c r="AZ115" s="29"/>
      <c r="BA115" s="29"/>
      <c r="BB115" s="82"/>
      <c r="BC115" s="82"/>
      <c r="BD115" s="82"/>
      <c r="BE115" s="28"/>
      <c r="BF115" s="216"/>
      <c r="BG115" s="184"/>
      <c r="BH115" s="29"/>
      <c r="BI115" s="29"/>
      <c r="BJ115" s="29"/>
      <c r="BK115" s="29"/>
      <c r="BL115" s="82"/>
      <c r="BM115" s="82"/>
      <c r="BN115" s="82"/>
      <c r="BO115" s="30"/>
      <c r="BP115" s="11"/>
      <c r="BQ115" s="11"/>
      <c r="BR115" s="181"/>
      <c r="BS115" s="180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81"/>
      <c r="CE115" s="1"/>
      <c r="CF115" s="1"/>
      <c r="CG115" s="1"/>
    </row>
    <row r="116" spans="1:85" s="108" customFormat="1" ht="41.25" hidden="1" customHeight="1" outlineLevel="3" collapsed="1" x14ac:dyDescent="0.25">
      <c r="A116" s="116"/>
      <c r="B116" s="116"/>
      <c r="C116" s="116"/>
      <c r="D116" s="108">
        <v>4</v>
      </c>
      <c r="H116" s="153" t="s">
        <v>174</v>
      </c>
      <c r="I116" s="160" t="s">
        <v>209</v>
      </c>
      <c r="J116" s="33"/>
      <c r="K116" s="33">
        <v>24</v>
      </c>
      <c r="L116" s="34">
        <v>2018</v>
      </c>
      <c r="M116" s="34">
        <v>2020</v>
      </c>
      <c r="N116" s="40">
        <v>1500000</v>
      </c>
      <c r="O116" s="40">
        <f t="shared" si="10"/>
        <v>1275000</v>
      </c>
      <c r="P116" s="97">
        <f t="shared" si="11"/>
        <v>225000</v>
      </c>
      <c r="Q116" s="97"/>
      <c r="R116" s="97">
        <v>500000</v>
      </c>
      <c r="S116" s="97">
        <v>500000</v>
      </c>
      <c r="T116" s="98">
        <v>500000</v>
      </c>
      <c r="U116" s="98"/>
      <c r="V116" s="97">
        <f>SUM(V117:V119)</f>
        <v>1500000</v>
      </c>
      <c r="W116" s="182"/>
      <c r="X116" s="169"/>
      <c r="Y116" s="169"/>
      <c r="Z116" s="169"/>
      <c r="AA116" s="169"/>
      <c r="AB116" s="169"/>
      <c r="AC116" s="169"/>
      <c r="AD116" s="169"/>
      <c r="AE116" s="169"/>
      <c r="AF116" s="169"/>
      <c r="AG116" s="169"/>
      <c r="AH116" s="183"/>
      <c r="AI116" s="182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83"/>
      <c r="AU116" s="182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83"/>
      <c r="BG116" s="182"/>
      <c r="BH116" s="169"/>
      <c r="BI116" s="169"/>
      <c r="BJ116" s="169"/>
      <c r="BK116" s="169"/>
      <c r="BL116" s="169"/>
      <c r="BM116" s="169"/>
      <c r="BN116" s="169"/>
      <c r="BO116" s="169"/>
      <c r="BP116" s="169"/>
      <c r="BQ116" s="169"/>
      <c r="BR116" s="183"/>
      <c r="BS116" s="182"/>
      <c r="BT116" s="169"/>
      <c r="BU116" s="169"/>
      <c r="BV116" s="169"/>
      <c r="BW116" s="169"/>
      <c r="BX116" s="169"/>
      <c r="BY116" s="169"/>
      <c r="BZ116" s="169"/>
      <c r="CA116" s="169"/>
      <c r="CB116" s="169"/>
      <c r="CC116" s="169"/>
      <c r="CD116" s="183"/>
      <c r="CE116" s="35"/>
      <c r="CF116" s="35"/>
      <c r="CG116" s="35"/>
    </row>
    <row r="117" spans="1:85" hidden="1" outlineLevel="3" x14ac:dyDescent="0.25">
      <c r="A117" s="100"/>
      <c r="B117" s="100"/>
      <c r="C117" s="100"/>
      <c r="E117" s="127">
        <v>1</v>
      </c>
      <c r="H117" s="152" t="s">
        <v>175</v>
      </c>
      <c r="I117" s="161" t="s">
        <v>181</v>
      </c>
      <c r="J117" s="31"/>
      <c r="K117" s="31"/>
      <c r="L117" s="14"/>
      <c r="M117" s="14"/>
      <c r="N117" s="46">
        <f>+N116*0.5</f>
        <v>750000</v>
      </c>
      <c r="O117" s="46">
        <f t="shared" si="10"/>
        <v>637500</v>
      </c>
      <c r="P117" s="80">
        <f>+N117*0.15</f>
        <v>112500</v>
      </c>
      <c r="Q117" s="80">
        <f>+Q116*0.5</f>
        <v>0</v>
      </c>
      <c r="R117" s="95">
        <f>+R116*0.5</f>
        <v>250000</v>
      </c>
      <c r="S117" s="95">
        <f>+S116*0.5</f>
        <v>250000</v>
      </c>
      <c r="T117" s="95">
        <f>+T116*0.5</f>
        <v>250000</v>
      </c>
      <c r="U117" s="95"/>
      <c r="V117" s="80">
        <f>SUM(Q117:U117)</f>
        <v>750000</v>
      </c>
      <c r="W117" s="180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81"/>
      <c r="AI117" s="184"/>
      <c r="AJ117" s="28"/>
      <c r="AK117" s="29"/>
      <c r="AL117" s="29"/>
      <c r="AM117" s="29"/>
      <c r="AN117" s="29"/>
      <c r="AO117" s="86"/>
      <c r="AP117" s="29"/>
      <c r="AQ117" s="81"/>
      <c r="AR117" s="81"/>
      <c r="AS117" s="81"/>
      <c r="AT117" s="185"/>
      <c r="AU117" s="213"/>
      <c r="AV117" s="81"/>
      <c r="AW117" s="81"/>
      <c r="AX117" s="81"/>
      <c r="AY117" s="81"/>
      <c r="AZ117" s="81"/>
      <c r="BA117" s="81"/>
      <c r="BB117" s="81"/>
      <c r="BC117" s="81"/>
      <c r="BD117" s="81"/>
      <c r="BE117" s="81"/>
      <c r="BF117" s="185"/>
      <c r="BG117" s="213"/>
      <c r="BH117" s="81"/>
      <c r="BI117" s="81"/>
      <c r="BJ117" s="81"/>
      <c r="BK117" s="81"/>
      <c r="BL117" s="81"/>
      <c r="BM117" s="81"/>
      <c r="BN117" s="81"/>
      <c r="BO117" s="92"/>
      <c r="BP117" s="11"/>
      <c r="BQ117" s="30"/>
      <c r="BR117" s="237"/>
      <c r="BS117" s="180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81"/>
      <c r="CE117" s="1"/>
      <c r="CF117" s="1"/>
      <c r="CG117" s="1"/>
    </row>
    <row r="118" spans="1:85" hidden="1" outlineLevel="3" x14ac:dyDescent="0.25">
      <c r="A118" s="100"/>
      <c r="B118" s="100"/>
      <c r="C118" s="100"/>
      <c r="E118" s="127">
        <v>2</v>
      </c>
      <c r="H118" s="152" t="s">
        <v>176</v>
      </c>
      <c r="I118" s="161" t="s">
        <v>182</v>
      </c>
      <c r="J118" s="31"/>
      <c r="K118" s="31"/>
      <c r="L118" s="14"/>
      <c r="M118" s="14"/>
      <c r="N118" s="46">
        <f>+N116*0.1</f>
        <v>150000</v>
      </c>
      <c r="O118" s="46">
        <f t="shared" si="10"/>
        <v>127500</v>
      </c>
      <c r="P118" s="80">
        <f>+N118*0.15</f>
        <v>22500</v>
      </c>
      <c r="Q118" s="80">
        <f>+Q116*0.1</f>
        <v>0</v>
      </c>
      <c r="R118" s="95">
        <f>+R116*0.1</f>
        <v>50000</v>
      </c>
      <c r="S118" s="95">
        <f>+S116*0.1</f>
        <v>50000</v>
      </c>
      <c r="T118" s="95">
        <f>+T116*0.1</f>
        <v>50000</v>
      </c>
      <c r="U118" s="95"/>
      <c r="V118" s="80">
        <f>SUM(Q118:U118)</f>
        <v>150000</v>
      </c>
      <c r="W118" s="180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81"/>
      <c r="AI118" s="180"/>
      <c r="AJ118" s="11"/>
      <c r="AK118" s="11"/>
      <c r="AL118" s="11"/>
      <c r="AM118" s="11"/>
      <c r="AN118" s="28"/>
      <c r="AO118" s="29"/>
      <c r="AP118" s="29"/>
      <c r="AQ118" s="82"/>
      <c r="AR118" s="82"/>
      <c r="AS118" s="82"/>
      <c r="AT118" s="186"/>
      <c r="AU118" s="214"/>
      <c r="AV118" s="82"/>
      <c r="AW118" s="82"/>
      <c r="AX118" s="82"/>
      <c r="AY118" s="82"/>
      <c r="AZ118" s="82"/>
      <c r="BA118" s="82"/>
      <c r="BB118" s="82"/>
      <c r="BC118" s="82"/>
      <c r="BD118" s="82"/>
      <c r="BE118" s="82"/>
      <c r="BF118" s="186"/>
      <c r="BG118" s="214"/>
      <c r="BH118" s="82"/>
      <c r="BI118" s="82"/>
      <c r="BJ118" s="82"/>
      <c r="BK118" s="82"/>
      <c r="BL118" s="82"/>
      <c r="BM118" s="82"/>
      <c r="BN118" s="82"/>
      <c r="BO118" s="30"/>
      <c r="BP118" s="11"/>
      <c r="BQ118" s="30"/>
      <c r="BR118" s="237"/>
      <c r="BS118" s="180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81"/>
      <c r="CE118" s="1"/>
      <c r="CF118" s="1"/>
      <c r="CG118" s="1"/>
    </row>
    <row r="119" spans="1:85" hidden="1" outlineLevel="3" x14ac:dyDescent="0.25">
      <c r="A119" s="100"/>
      <c r="B119" s="100"/>
      <c r="C119" s="100"/>
      <c r="E119" s="127">
        <v>3</v>
      </c>
      <c r="H119" s="152" t="s">
        <v>177</v>
      </c>
      <c r="I119" s="161" t="s">
        <v>183</v>
      </c>
      <c r="J119" s="31"/>
      <c r="K119" s="31"/>
      <c r="L119" s="14"/>
      <c r="M119" s="14"/>
      <c r="N119" s="46">
        <f>+N116*0.4</f>
        <v>600000</v>
      </c>
      <c r="O119" s="46">
        <f t="shared" si="10"/>
        <v>510000</v>
      </c>
      <c r="P119" s="80">
        <f>+N119*0.15</f>
        <v>90000</v>
      </c>
      <c r="Q119" s="80">
        <f>+Q116*0.4</f>
        <v>0</v>
      </c>
      <c r="R119" s="95">
        <f>+R116*0.4</f>
        <v>200000</v>
      </c>
      <c r="S119" s="95">
        <f>+S116*0.4</f>
        <v>200000</v>
      </c>
      <c r="T119" s="95">
        <f>+T116*0.4</f>
        <v>200000</v>
      </c>
      <c r="U119" s="95"/>
      <c r="V119" s="80">
        <f>SUM(Q119:U119)</f>
        <v>600000</v>
      </c>
      <c r="W119" s="180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81"/>
      <c r="AI119" s="180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81"/>
      <c r="AU119" s="184"/>
      <c r="AV119" s="28"/>
      <c r="AW119" s="28"/>
      <c r="AX119" s="29"/>
      <c r="AY119" s="29"/>
      <c r="AZ119" s="29"/>
      <c r="BA119" s="29"/>
      <c r="BB119" s="82"/>
      <c r="BC119" s="82"/>
      <c r="BD119" s="82"/>
      <c r="BE119" s="28"/>
      <c r="BF119" s="216"/>
      <c r="BG119" s="184"/>
      <c r="BH119" s="29"/>
      <c r="BI119" s="29"/>
      <c r="BJ119" s="29"/>
      <c r="BK119" s="29"/>
      <c r="BL119" s="82"/>
      <c r="BM119" s="82"/>
      <c r="BN119" s="82"/>
      <c r="BO119" s="30"/>
      <c r="BP119" s="11"/>
      <c r="BQ119" s="30"/>
      <c r="BR119" s="237"/>
      <c r="BS119" s="180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81"/>
      <c r="CE119" s="1"/>
      <c r="CF119" s="1"/>
      <c r="CG119" s="1"/>
    </row>
    <row r="120" spans="1:85" s="100" customFormat="1" ht="42.75" customHeight="1" outlineLevel="2" collapsed="1" x14ac:dyDescent="0.25">
      <c r="C120" s="100">
        <v>4</v>
      </c>
      <c r="D120" s="116"/>
      <c r="H120" s="152" t="s">
        <v>210</v>
      </c>
      <c r="I120" s="159" t="s">
        <v>386</v>
      </c>
      <c r="J120" s="96">
        <v>2020</v>
      </c>
      <c r="K120" s="96"/>
      <c r="L120" s="14"/>
      <c r="M120" s="14"/>
      <c r="N120" s="44">
        <v>1000000</v>
      </c>
      <c r="O120" s="44">
        <f t="shared" si="10"/>
        <v>850000</v>
      </c>
      <c r="P120" s="20">
        <f t="shared" si="11"/>
        <v>150000</v>
      </c>
      <c r="Q120" s="20">
        <f>SUM(Q121:Q128)</f>
        <v>0</v>
      </c>
      <c r="R120" s="20">
        <f>+R121+R125</f>
        <v>333333.33333333331</v>
      </c>
      <c r="S120" s="20">
        <f>+S121+S125</f>
        <v>333333.33333333331</v>
      </c>
      <c r="T120" s="20">
        <f>+T121+T125</f>
        <v>333333.33333333331</v>
      </c>
      <c r="U120" s="20">
        <f>+U121+U125</f>
        <v>0</v>
      </c>
      <c r="V120" s="20">
        <f>+V121+V125</f>
        <v>1000000</v>
      </c>
      <c r="W120" s="180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81"/>
      <c r="AI120" s="180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81"/>
      <c r="AU120" s="180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81"/>
      <c r="BG120" s="180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81"/>
      <c r="BS120" s="180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81"/>
      <c r="CE120" s="99"/>
      <c r="CF120" s="99"/>
      <c r="CG120" s="99"/>
    </row>
    <row r="121" spans="1:85" s="108" customFormat="1" ht="41.25" hidden="1" customHeight="1" outlineLevel="3" x14ac:dyDescent="0.25">
      <c r="A121" s="116"/>
      <c r="B121" s="116"/>
      <c r="C121" s="116"/>
      <c r="D121" s="108">
        <v>1</v>
      </c>
      <c r="H121" s="153" t="s">
        <v>211</v>
      </c>
      <c r="I121" s="160" t="s">
        <v>212</v>
      </c>
      <c r="J121" s="33"/>
      <c r="K121" s="33">
        <v>24</v>
      </c>
      <c r="L121" s="34">
        <v>2018</v>
      </c>
      <c r="M121" s="34">
        <v>2020</v>
      </c>
      <c r="N121" s="40">
        <f>+N120/2</f>
        <v>500000</v>
      </c>
      <c r="O121" s="40">
        <f t="shared" si="10"/>
        <v>425000</v>
      </c>
      <c r="P121" s="97">
        <f t="shared" si="11"/>
        <v>75000</v>
      </c>
      <c r="Q121" s="97"/>
      <c r="R121" s="97">
        <f>+N121/3</f>
        <v>166666.66666666666</v>
      </c>
      <c r="S121" s="97">
        <v>166666.66666666666</v>
      </c>
      <c r="T121" s="98">
        <v>166666.66666666666</v>
      </c>
      <c r="U121" s="98"/>
      <c r="V121" s="97">
        <f>SUM(V122:V124)</f>
        <v>500000</v>
      </c>
      <c r="W121" s="182"/>
      <c r="X121" s="169"/>
      <c r="Y121" s="169"/>
      <c r="Z121" s="169"/>
      <c r="AA121" s="169"/>
      <c r="AB121" s="169"/>
      <c r="AC121" s="169"/>
      <c r="AD121" s="169"/>
      <c r="AE121" s="169"/>
      <c r="AF121" s="169"/>
      <c r="AG121" s="169"/>
      <c r="AH121" s="183"/>
      <c r="AI121" s="182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83"/>
      <c r="AU121" s="182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83"/>
      <c r="BG121" s="182"/>
      <c r="BH121" s="169"/>
      <c r="BI121" s="169"/>
      <c r="BJ121" s="169"/>
      <c r="BK121" s="169"/>
      <c r="BL121" s="169"/>
      <c r="BM121" s="169"/>
      <c r="BN121" s="169"/>
      <c r="BO121" s="169"/>
      <c r="BP121" s="169"/>
      <c r="BQ121" s="169"/>
      <c r="BR121" s="183"/>
      <c r="BS121" s="182"/>
      <c r="BT121" s="169"/>
      <c r="BU121" s="169"/>
      <c r="BV121" s="169"/>
      <c r="BW121" s="169"/>
      <c r="BX121" s="169"/>
      <c r="BY121" s="169"/>
      <c r="BZ121" s="169"/>
      <c r="CA121" s="169"/>
      <c r="CB121" s="169"/>
      <c r="CC121" s="169"/>
      <c r="CD121" s="183"/>
      <c r="CE121" s="35"/>
      <c r="CF121" s="35"/>
      <c r="CG121" s="35"/>
    </row>
    <row r="122" spans="1:85" hidden="1" outlineLevel="3" x14ac:dyDescent="0.25">
      <c r="A122" s="100"/>
      <c r="B122" s="100"/>
      <c r="C122" s="100"/>
      <c r="E122" s="127">
        <v>1</v>
      </c>
      <c r="H122" s="152" t="s">
        <v>213</v>
      </c>
      <c r="I122" s="161" t="s">
        <v>181</v>
      </c>
      <c r="J122" s="31"/>
      <c r="K122" s="31"/>
      <c r="L122" s="14"/>
      <c r="M122" s="14"/>
      <c r="N122" s="42">
        <f>+N121*0.5</f>
        <v>250000</v>
      </c>
      <c r="O122" s="42">
        <f t="shared" si="10"/>
        <v>212500</v>
      </c>
      <c r="P122" s="19">
        <f t="shared" si="11"/>
        <v>37500</v>
      </c>
      <c r="Q122" s="80">
        <f>+Q121*0.5</f>
        <v>0</v>
      </c>
      <c r="R122" s="95">
        <f>+R121*0.5</f>
        <v>83333.333333333328</v>
      </c>
      <c r="S122" s="95">
        <f>+S121*0.5</f>
        <v>83333.333333333328</v>
      </c>
      <c r="T122" s="95">
        <f>+T121*0.5</f>
        <v>83333.333333333328</v>
      </c>
      <c r="U122" s="95">
        <f>+U121*0.5</f>
        <v>0</v>
      </c>
      <c r="V122" s="19">
        <f t="shared" si="14"/>
        <v>250000</v>
      </c>
      <c r="W122" s="180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81"/>
      <c r="AI122" s="180"/>
      <c r="AJ122" s="11"/>
      <c r="AK122" s="28"/>
      <c r="AL122" s="28"/>
      <c r="AM122" s="29"/>
      <c r="AN122" s="29"/>
      <c r="AO122" s="29"/>
      <c r="AP122" s="29"/>
      <c r="AQ122" s="86"/>
      <c r="AR122" s="29"/>
      <c r="AS122" s="81"/>
      <c r="AT122" s="185"/>
      <c r="AU122" s="213"/>
      <c r="AV122" s="81"/>
      <c r="AW122" s="81"/>
      <c r="AX122" s="81"/>
      <c r="AY122" s="81"/>
      <c r="AZ122" s="81"/>
      <c r="BA122" s="81"/>
      <c r="BB122" s="81"/>
      <c r="BC122" s="81"/>
      <c r="BD122" s="81"/>
      <c r="BE122" s="81"/>
      <c r="BF122" s="185"/>
      <c r="BG122" s="213"/>
      <c r="BH122" s="81"/>
      <c r="BI122" s="81"/>
      <c r="BJ122" s="81"/>
      <c r="BK122" s="81"/>
      <c r="BL122" s="81"/>
      <c r="BM122" s="81"/>
      <c r="BN122" s="81"/>
      <c r="BO122" s="81"/>
      <c r="BP122" s="81"/>
      <c r="BQ122" s="92"/>
      <c r="BR122" s="237"/>
      <c r="BS122" s="180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81"/>
      <c r="CE122" s="1"/>
      <c r="CF122" s="1"/>
      <c r="CG122" s="1"/>
    </row>
    <row r="123" spans="1:85" hidden="1" outlineLevel="3" x14ac:dyDescent="0.25">
      <c r="A123" s="100"/>
      <c r="B123" s="100"/>
      <c r="C123" s="100"/>
      <c r="E123" s="127">
        <v>2</v>
      </c>
      <c r="H123" s="152" t="s">
        <v>214</v>
      </c>
      <c r="I123" s="161" t="s">
        <v>182</v>
      </c>
      <c r="J123" s="31"/>
      <c r="K123" s="31"/>
      <c r="L123" s="14"/>
      <c r="M123" s="14"/>
      <c r="N123" s="42">
        <f>+N121*0.1</f>
        <v>50000</v>
      </c>
      <c r="O123" s="42">
        <f t="shared" si="10"/>
        <v>42500</v>
      </c>
      <c r="P123" s="19">
        <f t="shared" si="11"/>
        <v>7500</v>
      </c>
      <c r="Q123" s="80">
        <f>+Q121*0.1</f>
        <v>0</v>
      </c>
      <c r="R123" s="95">
        <f>+R121*0.1</f>
        <v>16666.666666666668</v>
      </c>
      <c r="S123" s="95">
        <f>+S121*0.1</f>
        <v>16666.666666666668</v>
      </c>
      <c r="T123" s="95">
        <f>+T121*0.1</f>
        <v>16666.666666666668</v>
      </c>
      <c r="U123" s="95">
        <f>+U121*0.1</f>
        <v>0</v>
      </c>
      <c r="V123" s="19">
        <f t="shared" si="14"/>
        <v>50000</v>
      </c>
      <c r="W123" s="180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81"/>
      <c r="AI123" s="180"/>
      <c r="AJ123" s="11"/>
      <c r="AK123" s="11"/>
      <c r="AL123" s="11"/>
      <c r="AM123" s="11"/>
      <c r="AN123" s="11"/>
      <c r="AO123" s="11"/>
      <c r="AP123" s="28"/>
      <c r="AQ123" s="29"/>
      <c r="AR123" s="29"/>
      <c r="AS123" s="82"/>
      <c r="AT123" s="186"/>
      <c r="AU123" s="214"/>
      <c r="AV123" s="82"/>
      <c r="AW123" s="82"/>
      <c r="AX123" s="82"/>
      <c r="AY123" s="82"/>
      <c r="AZ123" s="82"/>
      <c r="BA123" s="82"/>
      <c r="BB123" s="82"/>
      <c r="BC123" s="82"/>
      <c r="BD123" s="82"/>
      <c r="BE123" s="82"/>
      <c r="BF123" s="186"/>
      <c r="BG123" s="214"/>
      <c r="BH123" s="82"/>
      <c r="BI123" s="82"/>
      <c r="BJ123" s="82"/>
      <c r="BK123" s="82"/>
      <c r="BL123" s="82"/>
      <c r="BM123" s="82"/>
      <c r="BN123" s="82"/>
      <c r="BO123" s="82"/>
      <c r="BP123" s="82"/>
      <c r="BQ123" s="30"/>
      <c r="BR123" s="237"/>
      <c r="BS123" s="180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81"/>
      <c r="CE123" s="1"/>
      <c r="CF123" s="1"/>
      <c r="CG123" s="1"/>
    </row>
    <row r="124" spans="1:85" hidden="1" outlineLevel="3" x14ac:dyDescent="0.25">
      <c r="A124" s="100"/>
      <c r="B124" s="100"/>
      <c r="C124" s="100"/>
      <c r="E124" s="127">
        <v>3</v>
      </c>
      <c r="H124" s="152" t="s">
        <v>215</v>
      </c>
      <c r="I124" s="161" t="s">
        <v>183</v>
      </c>
      <c r="J124" s="31"/>
      <c r="K124" s="31"/>
      <c r="L124" s="14"/>
      <c r="M124" s="14"/>
      <c r="N124" s="42">
        <f>+N121*0.4</f>
        <v>200000</v>
      </c>
      <c r="O124" s="42">
        <f t="shared" si="10"/>
        <v>170000</v>
      </c>
      <c r="P124" s="19">
        <f t="shared" si="11"/>
        <v>30000</v>
      </c>
      <c r="Q124" s="80">
        <f>+Q121*0.4</f>
        <v>0</v>
      </c>
      <c r="R124" s="95">
        <f>+R121*0.4</f>
        <v>66666.666666666672</v>
      </c>
      <c r="S124" s="95">
        <f>+S121*0.4</f>
        <v>66666.666666666672</v>
      </c>
      <c r="T124" s="95">
        <f>+T121*0.4</f>
        <v>66666.666666666672</v>
      </c>
      <c r="U124" s="95">
        <f>+U121*0.4</f>
        <v>0</v>
      </c>
      <c r="V124" s="19">
        <f t="shared" si="14"/>
        <v>200000</v>
      </c>
      <c r="W124" s="180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81"/>
      <c r="AI124" s="180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81"/>
      <c r="AU124" s="180"/>
      <c r="AV124" s="11"/>
      <c r="AW124" s="28"/>
      <c r="AX124" s="28"/>
      <c r="AY124" s="28"/>
      <c r="AZ124" s="29"/>
      <c r="BA124" s="29"/>
      <c r="BB124" s="29"/>
      <c r="BC124" s="29"/>
      <c r="BD124" s="82"/>
      <c r="BE124" s="82"/>
      <c r="BF124" s="186"/>
      <c r="BG124" s="184"/>
      <c r="BH124" s="28"/>
      <c r="BI124" s="28"/>
      <c r="BJ124" s="29"/>
      <c r="BK124" s="29"/>
      <c r="BL124" s="29"/>
      <c r="BM124" s="29"/>
      <c r="BN124" s="82"/>
      <c r="BO124" s="82"/>
      <c r="BP124" s="82"/>
      <c r="BQ124" s="30"/>
      <c r="BR124" s="237"/>
      <c r="BS124" s="180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81"/>
      <c r="CE124" s="1"/>
      <c r="CF124" s="1"/>
      <c r="CG124" s="1"/>
    </row>
    <row r="125" spans="1:85" s="108" customFormat="1" ht="41.25" hidden="1" customHeight="1" outlineLevel="3" collapsed="1" x14ac:dyDescent="0.25">
      <c r="A125" s="116"/>
      <c r="B125" s="116"/>
      <c r="C125" s="116"/>
      <c r="D125" s="108">
        <v>2</v>
      </c>
      <c r="H125" s="153" t="s">
        <v>216</v>
      </c>
      <c r="I125" s="160" t="s">
        <v>220</v>
      </c>
      <c r="J125" s="33"/>
      <c r="K125" s="33">
        <v>24</v>
      </c>
      <c r="L125" s="34">
        <v>2018</v>
      </c>
      <c r="M125" s="34">
        <v>2020</v>
      </c>
      <c r="N125" s="40">
        <f>+N120/2</f>
        <v>500000</v>
      </c>
      <c r="O125" s="40">
        <f t="shared" si="10"/>
        <v>425000</v>
      </c>
      <c r="P125" s="97">
        <f t="shared" si="11"/>
        <v>75000</v>
      </c>
      <c r="Q125" s="97"/>
      <c r="R125" s="97">
        <f>+N125/3</f>
        <v>166666.66666666666</v>
      </c>
      <c r="S125" s="97">
        <v>166666.66666666666</v>
      </c>
      <c r="T125" s="98">
        <v>166666.66666666666</v>
      </c>
      <c r="U125" s="98"/>
      <c r="V125" s="97">
        <f>SUM(V126:V128)</f>
        <v>500000</v>
      </c>
      <c r="W125" s="182"/>
      <c r="X125" s="169"/>
      <c r="Y125" s="169"/>
      <c r="Z125" s="169"/>
      <c r="AA125" s="169"/>
      <c r="AB125" s="169"/>
      <c r="AC125" s="169"/>
      <c r="AD125" s="169"/>
      <c r="AE125" s="169"/>
      <c r="AF125" s="169"/>
      <c r="AG125" s="169"/>
      <c r="AH125" s="183"/>
      <c r="AI125" s="182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83"/>
      <c r="AU125" s="182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83"/>
      <c r="BG125" s="182"/>
      <c r="BH125" s="169"/>
      <c r="BI125" s="169"/>
      <c r="BJ125" s="169"/>
      <c r="BK125" s="169"/>
      <c r="BL125" s="169"/>
      <c r="BM125" s="169"/>
      <c r="BN125" s="169"/>
      <c r="BO125" s="169"/>
      <c r="BP125" s="169"/>
      <c r="BQ125" s="169"/>
      <c r="BR125" s="183"/>
      <c r="BS125" s="182"/>
      <c r="BT125" s="169"/>
      <c r="BU125" s="169"/>
      <c r="BV125" s="169"/>
      <c r="BW125" s="169"/>
      <c r="BX125" s="169"/>
      <c r="BY125" s="169"/>
      <c r="BZ125" s="169"/>
      <c r="CA125" s="169"/>
      <c r="CB125" s="169"/>
      <c r="CC125" s="169"/>
      <c r="CD125" s="183"/>
      <c r="CE125" s="35"/>
      <c r="CF125" s="35"/>
      <c r="CG125" s="35"/>
    </row>
    <row r="126" spans="1:85" hidden="1" outlineLevel="3" x14ac:dyDescent="0.25">
      <c r="A126" s="100"/>
      <c r="B126" s="100"/>
      <c r="C126" s="100"/>
      <c r="E126" s="127">
        <v>1</v>
      </c>
      <c r="H126" s="152" t="s">
        <v>217</v>
      </c>
      <c r="I126" s="161" t="s">
        <v>181</v>
      </c>
      <c r="J126" s="31"/>
      <c r="K126" s="31"/>
      <c r="L126" s="14"/>
      <c r="M126" s="14"/>
      <c r="N126" s="42">
        <f>+N125*0.5</f>
        <v>250000</v>
      </c>
      <c r="O126" s="42">
        <f t="shared" si="10"/>
        <v>212500</v>
      </c>
      <c r="P126" s="19">
        <f t="shared" si="11"/>
        <v>37500</v>
      </c>
      <c r="Q126" s="80">
        <f>+Q125*0.5</f>
        <v>0</v>
      </c>
      <c r="R126" s="95">
        <f>+R125*0.5</f>
        <v>83333.333333333328</v>
      </c>
      <c r="S126" s="95">
        <f>+S125*0.5</f>
        <v>83333.333333333328</v>
      </c>
      <c r="T126" s="95">
        <f>+T125*0.5</f>
        <v>83333.333333333328</v>
      </c>
      <c r="U126" s="95">
        <f>+U125*0.5</f>
        <v>0</v>
      </c>
      <c r="V126" s="19">
        <f t="shared" si="14"/>
        <v>250000</v>
      </c>
      <c r="W126" s="180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81"/>
      <c r="AI126" s="180"/>
      <c r="AJ126" s="11"/>
      <c r="AK126" s="28"/>
      <c r="AL126" s="28"/>
      <c r="AM126" s="29"/>
      <c r="AN126" s="29"/>
      <c r="AO126" s="29"/>
      <c r="AP126" s="29"/>
      <c r="AQ126" s="86"/>
      <c r="AR126" s="29"/>
      <c r="AS126" s="81"/>
      <c r="AT126" s="185"/>
      <c r="AU126" s="213"/>
      <c r="AV126" s="81"/>
      <c r="AW126" s="81"/>
      <c r="AX126" s="81"/>
      <c r="AY126" s="81"/>
      <c r="AZ126" s="81"/>
      <c r="BA126" s="81"/>
      <c r="BB126" s="81"/>
      <c r="BC126" s="81"/>
      <c r="BD126" s="81"/>
      <c r="BE126" s="81"/>
      <c r="BF126" s="185"/>
      <c r="BG126" s="213"/>
      <c r="BH126" s="81"/>
      <c r="BI126" s="81"/>
      <c r="BJ126" s="81"/>
      <c r="BK126" s="81"/>
      <c r="BL126" s="81"/>
      <c r="BM126" s="81"/>
      <c r="BN126" s="81"/>
      <c r="BO126" s="81"/>
      <c r="BP126" s="81"/>
      <c r="BQ126" s="92"/>
      <c r="BR126" s="237"/>
      <c r="BS126" s="180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81"/>
      <c r="CE126" s="1"/>
      <c r="CF126" s="1"/>
      <c r="CG126" s="1"/>
    </row>
    <row r="127" spans="1:85" hidden="1" outlineLevel="3" x14ac:dyDescent="0.25">
      <c r="A127" s="100"/>
      <c r="B127" s="100"/>
      <c r="C127" s="100"/>
      <c r="E127" s="127">
        <v>2</v>
      </c>
      <c r="H127" s="152" t="s">
        <v>218</v>
      </c>
      <c r="I127" s="161" t="s">
        <v>182</v>
      </c>
      <c r="J127" s="31"/>
      <c r="K127" s="31"/>
      <c r="L127" s="14"/>
      <c r="M127" s="14"/>
      <c r="N127" s="42">
        <f>+N125*0.1</f>
        <v>50000</v>
      </c>
      <c r="O127" s="42">
        <f t="shared" si="10"/>
        <v>42500</v>
      </c>
      <c r="P127" s="19">
        <f t="shared" si="11"/>
        <v>7500</v>
      </c>
      <c r="Q127" s="80">
        <f>+Q125*0.1</f>
        <v>0</v>
      </c>
      <c r="R127" s="95">
        <f>+R125*0.1</f>
        <v>16666.666666666668</v>
      </c>
      <c r="S127" s="95">
        <f>+S125*0.1</f>
        <v>16666.666666666668</v>
      </c>
      <c r="T127" s="95">
        <f>+T125*0.1</f>
        <v>16666.666666666668</v>
      </c>
      <c r="U127" s="95">
        <f>+U125*0.1</f>
        <v>0</v>
      </c>
      <c r="V127" s="19">
        <f t="shared" si="14"/>
        <v>50000</v>
      </c>
      <c r="W127" s="180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81"/>
      <c r="AI127" s="180"/>
      <c r="AJ127" s="11"/>
      <c r="AK127" s="11"/>
      <c r="AL127" s="11"/>
      <c r="AM127" s="11"/>
      <c r="AN127" s="11"/>
      <c r="AO127" s="11"/>
      <c r="AP127" s="28"/>
      <c r="AQ127" s="29"/>
      <c r="AR127" s="29"/>
      <c r="AS127" s="82"/>
      <c r="AT127" s="186"/>
      <c r="AU127" s="214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186"/>
      <c r="BG127" s="214"/>
      <c r="BH127" s="82"/>
      <c r="BI127" s="82"/>
      <c r="BJ127" s="82"/>
      <c r="BK127" s="82"/>
      <c r="BL127" s="82"/>
      <c r="BM127" s="82"/>
      <c r="BN127" s="82"/>
      <c r="BO127" s="82"/>
      <c r="BP127" s="82"/>
      <c r="BQ127" s="30"/>
      <c r="BR127" s="237"/>
      <c r="BS127" s="180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81"/>
      <c r="CE127" s="1"/>
      <c r="CF127" s="1"/>
      <c r="CG127" s="1"/>
    </row>
    <row r="128" spans="1:85" hidden="1" outlineLevel="3" x14ac:dyDescent="0.25">
      <c r="A128" s="100"/>
      <c r="B128" s="100"/>
      <c r="C128" s="100"/>
      <c r="E128" s="127">
        <v>3</v>
      </c>
      <c r="H128" s="152" t="s">
        <v>219</v>
      </c>
      <c r="I128" s="161" t="s">
        <v>183</v>
      </c>
      <c r="J128" s="31"/>
      <c r="K128" s="31"/>
      <c r="L128" s="14"/>
      <c r="M128" s="14"/>
      <c r="N128" s="42">
        <f>+N125*0.4</f>
        <v>200000</v>
      </c>
      <c r="O128" s="42">
        <f t="shared" si="10"/>
        <v>170000</v>
      </c>
      <c r="P128" s="19">
        <f t="shared" si="11"/>
        <v>30000</v>
      </c>
      <c r="Q128" s="80">
        <f>+Q125*0.4</f>
        <v>0</v>
      </c>
      <c r="R128" s="95">
        <f>+R125*0.4</f>
        <v>66666.666666666672</v>
      </c>
      <c r="S128" s="95">
        <f>+S125*0.4</f>
        <v>66666.666666666672</v>
      </c>
      <c r="T128" s="95">
        <f>+T125*0.4</f>
        <v>66666.666666666672</v>
      </c>
      <c r="U128" s="95">
        <f>+U125*0.4</f>
        <v>0</v>
      </c>
      <c r="V128" s="19">
        <f t="shared" si="14"/>
        <v>200000</v>
      </c>
      <c r="W128" s="180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81"/>
      <c r="AI128" s="180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81"/>
      <c r="AU128" s="180"/>
      <c r="AV128" s="11"/>
      <c r="AW128" s="28"/>
      <c r="AX128" s="28"/>
      <c r="AY128" s="28"/>
      <c r="AZ128" s="29"/>
      <c r="BA128" s="29"/>
      <c r="BB128" s="29"/>
      <c r="BC128" s="29"/>
      <c r="BD128" s="82"/>
      <c r="BE128" s="82"/>
      <c r="BF128" s="186"/>
      <c r="BG128" s="184"/>
      <c r="BH128" s="28"/>
      <c r="BI128" s="28"/>
      <c r="BJ128" s="29"/>
      <c r="BK128" s="29"/>
      <c r="BL128" s="29"/>
      <c r="BM128" s="29"/>
      <c r="BN128" s="82"/>
      <c r="BO128" s="82"/>
      <c r="BP128" s="82"/>
      <c r="BQ128" s="30"/>
      <c r="BR128" s="237"/>
      <c r="BS128" s="180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81"/>
      <c r="CE128" s="1"/>
      <c r="CF128" s="1"/>
      <c r="CG128" s="1"/>
    </row>
    <row r="129" spans="1:85" s="100" customFormat="1" ht="42.75" customHeight="1" outlineLevel="2" collapsed="1" x14ac:dyDescent="0.25">
      <c r="C129" s="100">
        <v>5</v>
      </c>
      <c r="D129" s="116"/>
      <c r="H129" s="152" t="s">
        <v>221</v>
      </c>
      <c r="I129" s="159" t="s">
        <v>387</v>
      </c>
      <c r="J129" s="96">
        <v>2020</v>
      </c>
      <c r="K129" s="96"/>
      <c r="L129" s="14"/>
      <c r="M129" s="14"/>
      <c r="N129" s="44">
        <v>2000000</v>
      </c>
      <c r="O129" s="44">
        <f t="shared" si="10"/>
        <v>1700000</v>
      </c>
      <c r="P129" s="20">
        <f t="shared" si="11"/>
        <v>300000</v>
      </c>
      <c r="Q129" s="20">
        <f t="shared" ref="Q129:V129" si="16">+Q130+Q134+Q138+Q142</f>
        <v>333333.33333333331</v>
      </c>
      <c r="R129" s="20">
        <f t="shared" si="16"/>
        <v>666667.33333333326</v>
      </c>
      <c r="S129" s="20">
        <f t="shared" si="16"/>
        <v>666666.66666666663</v>
      </c>
      <c r="T129" s="20">
        <f t="shared" si="16"/>
        <v>333333.33333333331</v>
      </c>
      <c r="U129" s="20">
        <f t="shared" si="16"/>
        <v>0</v>
      </c>
      <c r="V129" s="20">
        <f t="shared" si="16"/>
        <v>2000000.6666666665</v>
      </c>
      <c r="W129" s="180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81"/>
      <c r="AI129" s="180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81"/>
      <c r="AU129" s="180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81"/>
      <c r="BG129" s="180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81"/>
      <c r="BS129" s="180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81"/>
      <c r="CE129" s="99"/>
      <c r="CF129" s="99"/>
      <c r="CG129" s="99"/>
    </row>
    <row r="130" spans="1:85" s="108" customFormat="1" ht="41.25" hidden="1" customHeight="1" outlineLevel="3" x14ac:dyDescent="0.25">
      <c r="A130" s="116"/>
      <c r="B130" s="116"/>
      <c r="C130" s="116"/>
      <c r="D130" s="108">
        <v>1</v>
      </c>
      <c r="H130" s="153" t="s">
        <v>222</v>
      </c>
      <c r="I130" s="160" t="s">
        <v>226</v>
      </c>
      <c r="J130" s="33"/>
      <c r="K130" s="33">
        <v>24</v>
      </c>
      <c r="L130" s="34">
        <v>2017</v>
      </c>
      <c r="M130" s="34">
        <v>2019</v>
      </c>
      <c r="N130" s="40">
        <v>500000</v>
      </c>
      <c r="O130" s="40">
        <f t="shared" si="10"/>
        <v>425000</v>
      </c>
      <c r="P130" s="97">
        <f t="shared" si="11"/>
        <v>75000</v>
      </c>
      <c r="Q130" s="97">
        <f>+N130/3</f>
        <v>166666.66666666666</v>
      </c>
      <c r="R130" s="97">
        <v>166666.66666666666</v>
      </c>
      <c r="S130" s="97">
        <v>166666.66666666666</v>
      </c>
      <c r="T130" s="98"/>
      <c r="U130" s="98"/>
      <c r="V130" s="97">
        <f>SUM(V131:V133)</f>
        <v>500000</v>
      </c>
      <c r="W130" s="182"/>
      <c r="X130" s="169"/>
      <c r="Y130" s="169"/>
      <c r="Z130" s="169"/>
      <c r="AA130" s="169"/>
      <c r="AB130" s="169"/>
      <c r="AC130" s="169"/>
      <c r="AD130" s="169"/>
      <c r="AE130" s="169"/>
      <c r="AF130" s="169"/>
      <c r="AG130" s="169"/>
      <c r="AH130" s="183"/>
      <c r="AI130" s="182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83"/>
      <c r="AU130" s="182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83"/>
      <c r="BG130" s="182"/>
      <c r="BH130" s="169"/>
      <c r="BI130" s="169"/>
      <c r="BJ130" s="169"/>
      <c r="BK130" s="169"/>
      <c r="BL130" s="169"/>
      <c r="BM130" s="169"/>
      <c r="BN130" s="169"/>
      <c r="BO130" s="169"/>
      <c r="BP130" s="169"/>
      <c r="BQ130" s="169"/>
      <c r="BR130" s="183"/>
      <c r="BS130" s="182"/>
      <c r="BT130" s="169"/>
      <c r="BU130" s="169"/>
      <c r="BV130" s="169"/>
      <c r="BW130" s="169"/>
      <c r="BX130" s="169"/>
      <c r="BY130" s="169"/>
      <c r="BZ130" s="169"/>
      <c r="CA130" s="169"/>
      <c r="CB130" s="169"/>
      <c r="CC130" s="169"/>
      <c r="CD130" s="183"/>
      <c r="CE130" s="35"/>
      <c r="CF130" s="35"/>
      <c r="CG130" s="35"/>
    </row>
    <row r="131" spans="1:85" hidden="1" outlineLevel="3" x14ac:dyDescent="0.25">
      <c r="A131" s="100"/>
      <c r="B131" s="100"/>
      <c r="C131" s="100"/>
      <c r="E131" s="127">
        <v>1</v>
      </c>
      <c r="H131" s="152" t="s">
        <v>223</v>
      </c>
      <c r="I131" s="162" t="s">
        <v>389</v>
      </c>
      <c r="J131" s="31"/>
      <c r="K131" s="31"/>
      <c r="L131" s="14"/>
      <c r="M131" s="14"/>
      <c r="N131" s="42">
        <f>+N130*0.5</f>
        <v>250000</v>
      </c>
      <c r="O131" s="42">
        <f t="shared" ref="O131:O180" si="17">+N131*0.85</f>
        <v>212500</v>
      </c>
      <c r="P131" s="19">
        <f t="shared" ref="P131:P180" si="18">+N131*0.15</f>
        <v>37500</v>
      </c>
      <c r="Q131" s="80">
        <f>+Q130*0.5</f>
        <v>83333.333333333328</v>
      </c>
      <c r="R131" s="95">
        <f>+R130*0.5</f>
        <v>83333.333333333328</v>
      </c>
      <c r="S131" s="95">
        <f>+S130*0.5</f>
        <v>83333.333333333328</v>
      </c>
      <c r="T131" s="95">
        <f>+T130*0.5</f>
        <v>0</v>
      </c>
      <c r="U131" s="95">
        <f>+U130*0.5</f>
        <v>0</v>
      </c>
      <c r="V131" s="19">
        <f t="shared" si="14"/>
        <v>250000</v>
      </c>
      <c r="W131" s="184"/>
      <c r="X131" s="28"/>
      <c r="Y131" s="29"/>
      <c r="Z131" s="29"/>
      <c r="AA131" s="29"/>
      <c r="AB131" s="29"/>
      <c r="AC131" s="86"/>
      <c r="AD131" s="29"/>
      <c r="AE131" s="81"/>
      <c r="AF131" s="81"/>
      <c r="AG131" s="81"/>
      <c r="AH131" s="185"/>
      <c r="AI131" s="213"/>
      <c r="AJ131" s="81"/>
      <c r="AK131" s="81"/>
      <c r="AL131" s="81"/>
      <c r="AM131" s="81"/>
      <c r="AN131" s="81"/>
      <c r="AO131" s="81"/>
      <c r="AP131" s="81"/>
      <c r="AQ131" s="81"/>
      <c r="AR131" s="81"/>
      <c r="AS131" s="81"/>
      <c r="AT131" s="185"/>
      <c r="AU131" s="213"/>
      <c r="AV131" s="81"/>
      <c r="AW131" s="81"/>
      <c r="AX131" s="81"/>
      <c r="AY131" s="81"/>
      <c r="AZ131" s="81"/>
      <c r="BA131" s="81"/>
      <c r="BB131" s="81"/>
      <c r="BC131" s="92"/>
      <c r="BD131" s="11"/>
      <c r="BE131" s="11"/>
      <c r="BF131" s="181"/>
      <c r="BG131" s="180"/>
      <c r="BH131" s="11"/>
      <c r="BI131" s="11"/>
      <c r="BJ131" s="11"/>
      <c r="BK131" s="11"/>
      <c r="BL131" s="11"/>
      <c r="BM131" s="11"/>
      <c r="BN131" s="11"/>
      <c r="BO131" s="11"/>
      <c r="BP131" s="11"/>
      <c r="BQ131" s="30"/>
      <c r="BR131" s="237"/>
      <c r="BS131" s="180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81"/>
      <c r="CE131" s="1"/>
      <c r="CF131" s="1"/>
      <c r="CG131" s="1"/>
    </row>
    <row r="132" spans="1:85" hidden="1" outlineLevel="3" x14ac:dyDescent="0.25">
      <c r="A132" s="100"/>
      <c r="B132" s="100"/>
      <c r="C132" s="100"/>
      <c r="E132" s="127">
        <v>2</v>
      </c>
      <c r="H132" s="152" t="s">
        <v>224</v>
      </c>
      <c r="I132" s="161" t="s">
        <v>182</v>
      </c>
      <c r="J132" s="31"/>
      <c r="K132" s="31"/>
      <c r="L132" s="14"/>
      <c r="M132" s="14"/>
      <c r="N132" s="42">
        <f>+N130*0.1</f>
        <v>50000</v>
      </c>
      <c r="O132" s="42">
        <f t="shared" si="17"/>
        <v>42500</v>
      </c>
      <c r="P132" s="19">
        <f t="shared" si="18"/>
        <v>7500</v>
      </c>
      <c r="Q132" s="80">
        <f>+Q130*0.1</f>
        <v>16666.666666666668</v>
      </c>
      <c r="R132" s="95">
        <f>+R130*0.1</f>
        <v>16666.666666666668</v>
      </c>
      <c r="S132" s="95">
        <f>+S130*0.1</f>
        <v>16666.666666666668</v>
      </c>
      <c r="T132" s="95">
        <f>+T130*0.1</f>
        <v>0</v>
      </c>
      <c r="U132" s="95">
        <f>+U130*0.1</f>
        <v>0</v>
      </c>
      <c r="V132" s="19">
        <f t="shared" si="14"/>
        <v>50000</v>
      </c>
      <c r="W132" s="180"/>
      <c r="X132" s="11"/>
      <c r="Y132" s="11"/>
      <c r="Z132" s="11"/>
      <c r="AA132" s="11"/>
      <c r="AB132" s="28"/>
      <c r="AC132" s="29"/>
      <c r="AD132" s="29"/>
      <c r="AE132" s="82"/>
      <c r="AF132" s="82"/>
      <c r="AG132" s="82"/>
      <c r="AH132" s="186"/>
      <c r="AI132" s="214"/>
      <c r="AJ132" s="82"/>
      <c r="AK132" s="82"/>
      <c r="AL132" s="82"/>
      <c r="AM132" s="82"/>
      <c r="AN132" s="82"/>
      <c r="AO132" s="82"/>
      <c r="AP132" s="82"/>
      <c r="AQ132" s="82"/>
      <c r="AR132" s="82"/>
      <c r="AS132" s="82"/>
      <c r="AT132" s="186"/>
      <c r="AU132" s="214"/>
      <c r="AV132" s="82"/>
      <c r="AW132" s="82"/>
      <c r="AX132" s="82"/>
      <c r="AY132" s="82"/>
      <c r="AZ132" s="82"/>
      <c r="BA132" s="82"/>
      <c r="BB132" s="82"/>
      <c r="BC132" s="30"/>
      <c r="BD132" s="11"/>
      <c r="BE132" s="11"/>
      <c r="BF132" s="181"/>
      <c r="BG132" s="180"/>
      <c r="BH132" s="11"/>
      <c r="BI132" s="11"/>
      <c r="BJ132" s="11"/>
      <c r="BK132" s="11"/>
      <c r="BL132" s="11"/>
      <c r="BM132" s="11"/>
      <c r="BN132" s="11"/>
      <c r="BO132" s="11"/>
      <c r="BP132" s="30"/>
      <c r="BQ132" s="30"/>
      <c r="BR132" s="237"/>
      <c r="BS132" s="180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81"/>
      <c r="CE132" s="1"/>
      <c r="CF132" s="1"/>
      <c r="CG132" s="1"/>
    </row>
    <row r="133" spans="1:85" hidden="1" outlineLevel="3" x14ac:dyDescent="0.25">
      <c r="A133" s="100"/>
      <c r="B133" s="100"/>
      <c r="C133" s="100"/>
      <c r="E133" s="127">
        <v>3</v>
      </c>
      <c r="H133" s="152" t="s">
        <v>225</v>
      </c>
      <c r="I133" s="161" t="s">
        <v>183</v>
      </c>
      <c r="J133" s="31"/>
      <c r="K133" s="31"/>
      <c r="L133" s="14"/>
      <c r="M133" s="14"/>
      <c r="N133" s="42">
        <f>+N130*0.4</f>
        <v>200000</v>
      </c>
      <c r="O133" s="42">
        <f t="shared" si="17"/>
        <v>170000</v>
      </c>
      <c r="P133" s="19">
        <f t="shared" si="18"/>
        <v>30000</v>
      </c>
      <c r="Q133" s="80">
        <f>+Q130*0.4</f>
        <v>66666.666666666672</v>
      </c>
      <c r="R133" s="95">
        <f>+R130*0.4</f>
        <v>66666.666666666672</v>
      </c>
      <c r="S133" s="95">
        <f>+S130*0.4</f>
        <v>66666.666666666672</v>
      </c>
      <c r="T133" s="95">
        <f>+T130*0.4</f>
        <v>0</v>
      </c>
      <c r="U133" s="95">
        <f>+U130*0.4</f>
        <v>0</v>
      </c>
      <c r="V133" s="19">
        <f t="shared" si="14"/>
        <v>200000</v>
      </c>
      <c r="W133" s="180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81"/>
      <c r="AI133" s="184"/>
      <c r="AJ133" s="28"/>
      <c r="AK133" s="28"/>
      <c r="AL133" s="29"/>
      <c r="AM133" s="29"/>
      <c r="AN133" s="29"/>
      <c r="AO133" s="29"/>
      <c r="AP133" s="82"/>
      <c r="AQ133" s="82"/>
      <c r="AR133" s="82"/>
      <c r="AS133" s="28"/>
      <c r="AT133" s="216"/>
      <c r="AU133" s="184"/>
      <c r="AV133" s="29"/>
      <c r="AW133" s="29"/>
      <c r="AX133" s="29"/>
      <c r="AY133" s="29"/>
      <c r="AZ133" s="82"/>
      <c r="BA133" s="82"/>
      <c r="BB133" s="82"/>
      <c r="BC133" s="30"/>
      <c r="BD133" s="11"/>
      <c r="BE133" s="11"/>
      <c r="BF133" s="181"/>
      <c r="BG133" s="180"/>
      <c r="BH133" s="11"/>
      <c r="BI133" s="11"/>
      <c r="BJ133" s="11"/>
      <c r="BK133" s="11"/>
      <c r="BL133" s="11"/>
      <c r="BM133" s="11"/>
      <c r="BN133" s="11"/>
      <c r="BO133" s="11"/>
      <c r="BP133" s="30"/>
      <c r="BQ133" s="30"/>
      <c r="BR133" s="237"/>
      <c r="BS133" s="180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81"/>
      <c r="CE133" s="1"/>
      <c r="CF133" s="1"/>
      <c r="CG133" s="1"/>
    </row>
    <row r="134" spans="1:85" s="108" customFormat="1" ht="41.25" hidden="1" customHeight="1" outlineLevel="3" collapsed="1" x14ac:dyDescent="0.25">
      <c r="A134" s="116"/>
      <c r="B134" s="116"/>
      <c r="C134" s="116"/>
      <c r="D134" s="108">
        <v>2</v>
      </c>
      <c r="H134" s="153" t="s">
        <v>229</v>
      </c>
      <c r="I134" s="160" t="s">
        <v>228</v>
      </c>
      <c r="J134" s="33"/>
      <c r="K134" s="33">
        <v>24</v>
      </c>
      <c r="L134" s="34">
        <v>2017</v>
      </c>
      <c r="M134" s="34">
        <v>2019</v>
      </c>
      <c r="N134" s="40">
        <v>500000</v>
      </c>
      <c r="O134" s="40">
        <f t="shared" si="17"/>
        <v>425000</v>
      </c>
      <c r="P134" s="97">
        <f t="shared" si="18"/>
        <v>75000</v>
      </c>
      <c r="Q134" s="97">
        <f>+N134/3</f>
        <v>166666.66666666666</v>
      </c>
      <c r="R134" s="97">
        <v>166666.66666666666</v>
      </c>
      <c r="S134" s="97">
        <v>166666.66666666666</v>
      </c>
      <c r="T134" s="98"/>
      <c r="U134" s="98"/>
      <c r="V134" s="97">
        <f>SUM(V135:V137)</f>
        <v>500000</v>
      </c>
      <c r="W134" s="182"/>
      <c r="X134" s="169"/>
      <c r="Y134" s="169"/>
      <c r="Z134" s="169"/>
      <c r="AA134" s="169"/>
      <c r="AB134" s="169"/>
      <c r="AC134" s="169"/>
      <c r="AD134" s="169"/>
      <c r="AE134" s="169"/>
      <c r="AF134" s="169"/>
      <c r="AG134" s="169"/>
      <c r="AH134" s="183"/>
      <c r="AI134" s="182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83"/>
      <c r="AU134" s="182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83"/>
      <c r="BG134" s="182"/>
      <c r="BH134" s="169"/>
      <c r="BI134" s="169"/>
      <c r="BJ134" s="169"/>
      <c r="BK134" s="169"/>
      <c r="BL134" s="169"/>
      <c r="BM134" s="169"/>
      <c r="BN134" s="169"/>
      <c r="BO134" s="169"/>
      <c r="BP134" s="169"/>
      <c r="BQ134" s="169"/>
      <c r="BR134" s="183"/>
      <c r="BS134" s="182"/>
      <c r="BT134" s="169"/>
      <c r="BU134" s="169"/>
      <c r="BV134" s="169"/>
      <c r="BW134" s="169"/>
      <c r="BX134" s="169"/>
      <c r="BY134" s="169"/>
      <c r="BZ134" s="169"/>
      <c r="CA134" s="169"/>
      <c r="CB134" s="169"/>
      <c r="CC134" s="169"/>
      <c r="CD134" s="183"/>
      <c r="CE134" s="35"/>
      <c r="CF134" s="35"/>
      <c r="CG134" s="35"/>
    </row>
    <row r="135" spans="1:85" hidden="1" outlineLevel="3" x14ac:dyDescent="0.25">
      <c r="A135" s="100"/>
      <c r="B135" s="100"/>
      <c r="C135" s="100"/>
      <c r="E135" s="127">
        <v>1</v>
      </c>
      <c r="H135" s="152" t="s">
        <v>230</v>
      </c>
      <c r="I135" s="162" t="s">
        <v>389</v>
      </c>
      <c r="J135" s="31"/>
      <c r="K135" s="31"/>
      <c r="L135" s="14"/>
      <c r="M135" s="14"/>
      <c r="N135" s="42">
        <f>+N134*0.5</f>
        <v>250000</v>
      </c>
      <c r="O135" s="42">
        <f t="shared" si="17"/>
        <v>212500</v>
      </c>
      <c r="P135" s="19">
        <f t="shared" si="18"/>
        <v>37500</v>
      </c>
      <c r="Q135" s="80">
        <f>+Q134*0.5</f>
        <v>83333.333333333328</v>
      </c>
      <c r="R135" s="95">
        <f>+R134*0.5</f>
        <v>83333.333333333328</v>
      </c>
      <c r="S135" s="95">
        <f>+S134*0.5</f>
        <v>83333.333333333328</v>
      </c>
      <c r="T135" s="95">
        <f>+T134*0.5</f>
        <v>0</v>
      </c>
      <c r="U135" s="95">
        <f>+U134*0.5</f>
        <v>0</v>
      </c>
      <c r="V135" s="80">
        <f t="shared" si="14"/>
        <v>250000</v>
      </c>
      <c r="W135" s="184"/>
      <c r="X135" s="28"/>
      <c r="Y135" s="29"/>
      <c r="Z135" s="29"/>
      <c r="AA135" s="29"/>
      <c r="AB135" s="29"/>
      <c r="AC135" s="86"/>
      <c r="AD135" s="29"/>
      <c r="AE135" s="81"/>
      <c r="AF135" s="81"/>
      <c r="AG135" s="81"/>
      <c r="AH135" s="185"/>
      <c r="AI135" s="213"/>
      <c r="AJ135" s="81"/>
      <c r="AK135" s="81"/>
      <c r="AL135" s="81"/>
      <c r="AM135" s="81"/>
      <c r="AN135" s="81"/>
      <c r="AO135" s="81"/>
      <c r="AP135" s="81"/>
      <c r="AQ135" s="81"/>
      <c r="AR135" s="81"/>
      <c r="AS135" s="81"/>
      <c r="AT135" s="185"/>
      <c r="AU135" s="213"/>
      <c r="AV135" s="81"/>
      <c r="AW135" s="81"/>
      <c r="AX135" s="81"/>
      <c r="AY135" s="81"/>
      <c r="AZ135" s="81"/>
      <c r="BA135" s="81"/>
      <c r="BB135" s="81"/>
      <c r="BC135" s="92"/>
      <c r="BD135" s="11"/>
      <c r="BE135" s="11"/>
      <c r="BF135" s="181"/>
      <c r="BG135" s="180"/>
      <c r="BH135" s="11"/>
      <c r="BI135" s="11"/>
      <c r="BJ135" s="11"/>
      <c r="BK135" s="11"/>
      <c r="BL135" s="11"/>
      <c r="BM135" s="11"/>
      <c r="BN135" s="11"/>
      <c r="BO135" s="11"/>
      <c r="BP135" s="30"/>
      <c r="BQ135" s="30"/>
      <c r="BR135" s="237"/>
      <c r="BS135" s="180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81"/>
      <c r="CE135" s="1"/>
      <c r="CF135" s="1"/>
      <c r="CG135" s="1"/>
    </row>
    <row r="136" spans="1:85" hidden="1" outlineLevel="3" x14ac:dyDescent="0.25">
      <c r="A136" s="100"/>
      <c r="B136" s="100"/>
      <c r="C136" s="100"/>
      <c r="E136" s="127">
        <v>2</v>
      </c>
      <c r="H136" s="152" t="s">
        <v>231</v>
      </c>
      <c r="I136" s="161" t="s">
        <v>182</v>
      </c>
      <c r="J136" s="31"/>
      <c r="K136" s="31"/>
      <c r="L136" s="14"/>
      <c r="M136" s="14"/>
      <c r="N136" s="42">
        <f>+N134*0.1</f>
        <v>50000</v>
      </c>
      <c r="O136" s="42">
        <f t="shared" si="17"/>
        <v>42500</v>
      </c>
      <c r="P136" s="19">
        <f t="shared" si="18"/>
        <v>7500</v>
      </c>
      <c r="Q136" s="80">
        <f>+Q134*0.1</f>
        <v>16666.666666666668</v>
      </c>
      <c r="R136" s="95">
        <f>+R134*0.1</f>
        <v>16666.666666666668</v>
      </c>
      <c r="S136" s="95">
        <f>+S134*0.1</f>
        <v>16666.666666666668</v>
      </c>
      <c r="T136" s="95">
        <f>+T134*0.1</f>
        <v>0</v>
      </c>
      <c r="U136" s="95">
        <f>+U134*0.1</f>
        <v>0</v>
      </c>
      <c r="V136" s="80">
        <f t="shared" si="14"/>
        <v>50000</v>
      </c>
      <c r="W136" s="180"/>
      <c r="X136" s="11"/>
      <c r="Y136" s="11"/>
      <c r="Z136" s="11"/>
      <c r="AA136" s="11"/>
      <c r="AB136" s="28"/>
      <c r="AC136" s="29"/>
      <c r="AD136" s="29"/>
      <c r="AE136" s="82"/>
      <c r="AF136" s="82"/>
      <c r="AG136" s="82"/>
      <c r="AH136" s="186"/>
      <c r="AI136" s="214"/>
      <c r="AJ136" s="82"/>
      <c r="AK136" s="82"/>
      <c r="AL136" s="82"/>
      <c r="AM136" s="82"/>
      <c r="AN136" s="82"/>
      <c r="AO136" s="82"/>
      <c r="AP136" s="82"/>
      <c r="AQ136" s="82"/>
      <c r="AR136" s="82"/>
      <c r="AS136" s="82"/>
      <c r="AT136" s="186"/>
      <c r="AU136" s="214"/>
      <c r="AV136" s="82"/>
      <c r="AW136" s="82"/>
      <c r="AX136" s="82"/>
      <c r="AY136" s="82"/>
      <c r="AZ136" s="82"/>
      <c r="BA136" s="82"/>
      <c r="BB136" s="82"/>
      <c r="BC136" s="30"/>
      <c r="BD136" s="11"/>
      <c r="BE136" s="11"/>
      <c r="BF136" s="181"/>
      <c r="BG136" s="180"/>
      <c r="BH136" s="11"/>
      <c r="BI136" s="11"/>
      <c r="BJ136" s="11"/>
      <c r="BK136" s="11"/>
      <c r="BL136" s="11"/>
      <c r="BM136" s="11"/>
      <c r="BN136" s="11"/>
      <c r="BO136" s="11"/>
      <c r="BP136" s="30"/>
      <c r="BQ136" s="30"/>
      <c r="BR136" s="237"/>
      <c r="BS136" s="180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81"/>
      <c r="CE136" s="1"/>
      <c r="CF136" s="1"/>
      <c r="CG136" s="1"/>
    </row>
    <row r="137" spans="1:85" hidden="1" outlineLevel="3" x14ac:dyDescent="0.25">
      <c r="A137" s="100"/>
      <c r="B137" s="100"/>
      <c r="C137" s="100"/>
      <c r="E137" s="127">
        <v>3</v>
      </c>
      <c r="H137" s="152" t="s">
        <v>232</v>
      </c>
      <c r="I137" s="161" t="s">
        <v>183</v>
      </c>
      <c r="J137" s="31"/>
      <c r="K137" s="31"/>
      <c r="L137" s="14"/>
      <c r="M137" s="14"/>
      <c r="N137" s="42">
        <f>+N134*0.4</f>
        <v>200000</v>
      </c>
      <c r="O137" s="42">
        <f t="shared" si="17"/>
        <v>170000</v>
      </c>
      <c r="P137" s="19">
        <f t="shared" si="18"/>
        <v>30000</v>
      </c>
      <c r="Q137" s="80">
        <f>+Q134*0.4</f>
        <v>66666.666666666672</v>
      </c>
      <c r="R137" s="95">
        <f>+R134*0.4</f>
        <v>66666.666666666672</v>
      </c>
      <c r="S137" s="95">
        <f>+S134*0.4</f>
        <v>66666.666666666672</v>
      </c>
      <c r="T137" s="95">
        <f>+T134*0.4</f>
        <v>0</v>
      </c>
      <c r="U137" s="95">
        <f>+U134*0.4</f>
        <v>0</v>
      </c>
      <c r="V137" s="80">
        <f t="shared" si="14"/>
        <v>200000</v>
      </c>
      <c r="W137" s="180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81"/>
      <c r="AI137" s="184"/>
      <c r="AJ137" s="28"/>
      <c r="AK137" s="28"/>
      <c r="AL137" s="29"/>
      <c r="AM137" s="29"/>
      <c r="AN137" s="29"/>
      <c r="AO137" s="29"/>
      <c r="AP137" s="82"/>
      <c r="AQ137" s="82"/>
      <c r="AR137" s="82"/>
      <c r="AS137" s="28"/>
      <c r="AT137" s="216"/>
      <c r="AU137" s="184"/>
      <c r="AV137" s="29"/>
      <c r="AW137" s="29"/>
      <c r="AX137" s="29"/>
      <c r="AY137" s="29"/>
      <c r="AZ137" s="82"/>
      <c r="BA137" s="82"/>
      <c r="BB137" s="82"/>
      <c r="BC137" s="30"/>
      <c r="BD137" s="11"/>
      <c r="BE137" s="11"/>
      <c r="BF137" s="181"/>
      <c r="BG137" s="180"/>
      <c r="BH137" s="11"/>
      <c r="BI137" s="11"/>
      <c r="BJ137" s="11"/>
      <c r="BK137" s="11"/>
      <c r="BL137" s="11"/>
      <c r="BM137" s="11"/>
      <c r="BN137" s="11"/>
      <c r="BO137" s="11"/>
      <c r="BP137" s="30"/>
      <c r="BQ137" s="30"/>
      <c r="BR137" s="237"/>
      <c r="BS137" s="180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81"/>
      <c r="CE137" s="1"/>
      <c r="CF137" s="1"/>
      <c r="CG137" s="1"/>
    </row>
    <row r="138" spans="1:85" s="108" customFormat="1" ht="41.25" hidden="1" customHeight="1" outlineLevel="3" collapsed="1" x14ac:dyDescent="0.25">
      <c r="A138" s="116"/>
      <c r="B138" s="116"/>
      <c r="C138" s="116"/>
      <c r="D138" s="108">
        <v>3</v>
      </c>
      <c r="H138" s="153" t="s">
        <v>234</v>
      </c>
      <c r="I138" s="160" t="s">
        <v>233</v>
      </c>
      <c r="J138" s="33"/>
      <c r="K138" s="33">
        <v>24</v>
      </c>
      <c r="L138" s="34">
        <v>2018</v>
      </c>
      <c r="M138" s="34">
        <v>2020</v>
      </c>
      <c r="N138" s="40">
        <v>500000</v>
      </c>
      <c r="O138" s="40">
        <f t="shared" si="17"/>
        <v>425000</v>
      </c>
      <c r="P138" s="97">
        <f t="shared" si="18"/>
        <v>75000</v>
      </c>
      <c r="Q138" s="97"/>
      <c r="R138" s="97">
        <v>166667</v>
      </c>
      <c r="S138" s="97">
        <v>166666.66666666666</v>
      </c>
      <c r="T138" s="98">
        <v>166666.66666666666</v>
      </c>
      <c r="U138" s="98"/>
      <c r="V138" s="97">
        <f>SUM(V139:V141)</f>
        <v>500000.33333333331</v>
      </c>
      <c r="W138" s="182"/>
      <c r="X138" s="169"/>
      <c r="Y138" s="169"/>
      <c r="Z138" s="169"/>
      <c r="AA138" s="169"/>
      <c r="AB138" s="169"/>
      <c r="AC138" s="169"/>
      <c r="AD138" s="169"/>
      <c r="AE138" s="169"/>
      <c r="AF138" s="169"/>
      <c r="AG138" s="169"/>
      <c r="AH138" s="183"/>
      <c r="AI138" s="182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83"/>
      <c r="AU138" s="182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  <c r="BF138" s="183"/>
      <c r="BG138" s="182"/>
      <c r="BH138" s="169"/>
      <c r="BI138" s="169"/>
      <c r="BJ138" s="169"/>
      <c r="BK138" s="169"/>
      <c r="BL138" s="169"/>
      <c r="BM138" s="169"/>
      <c r="BN138" s="169"/>
      <c r="BO138" s="169"/>
      <c r="BP138" s="169"/>
      <c r="BQ138" s="169"/>
      <c r="BR138" s="183"/>
      <c r="BS138" s="182"/>
      <c r="BT138" s="169"/>
      <c r="BU138" s="169"/>
      <c r="BV138" s="169"/>
      <c r="BW138" s="169"/>
      <c r="BX138" s="169"/>
      <c r="BY138" s="169"/>
      <c r="BZ138" s="169"/>
      <c r="CA138" s="169"/>
      <c r="CB138" s="169"/>
      <c r="CC138" s="169"/>
      <c r="CD138" s="183"/>
      <c r="CE138" s="35"/>
      <c r="CF138" s="35"/>
      <c r="CG138" s="35"/>
    </row>
    <row r="139" spans="1:85" hidden="1" outlineLevel="3" x14ac:dyDescent="0.25">
      <c r="A139" s="100"/>
      <c r="B139" s="100"/>
      <c r="C139" s="100"/>
      <c r="E139" s="127">
        <v>1</v>
      </c>
      <c r="H139" s="152" t="s">
        <v>235</v>
      </c>
      <c r="I139" s="162" t="s">
        <v>389</v>
      </c>
      <c r="J139" s="31"/>
      <c r="K139" s="31"/>
      <c r="L139" s="14"/>
      <c r="M139" s="14"/>
      <c r="N139" s="42">
        <f>+N138*0.5</f>
        <v>250000</v>
      </c>
      <c r="O139" s="42">
        <f t="shared" si="17"/>
        <v>212500</v>
      </c>
      <c r="P139" s="19">
        <f t="shared" si="18"/>
        <v>37500</v>
      </c>
      <c r="Q139" s="80">
        <f>+Q138*0.5</f>
        <v>0</v>
      </c>
      <c r="R139" s="95">
        <f>+R138*0.5</f>
        <v>83333.5</v>
      </c>
      <c r="S139" s="95">
        <f>+S138*0.5</f>
        <v>83333.333333333328</v>
      </c>
      <c r="T139" s="95">
        <f>+T138*0.5</f>
        <v>83333.333333333328</v>
      </c>
      <c r="U139" s="95">
        <f>+U138*0.5</f>
        <v>0</v>
      </c>
      <c r="V139" s="19">
        <f>SUM(Q139:U139)</f>
        <v>250000.16666666663</v>
      </c>
      <c r="W139" s="180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81"/>
      <c r="AI139" s="184"/>
      <c r="AJ139" s="28"/>
      <c r="AK139" s="29"/>
      <c r="AL139" s="29"/>
      <c r="AM139" s="29"/>
      <c r="AN139" s="29"/>
      <c r="AO139" s="86"/>
      <c r="AP139" s="29"/>
      <c r="AQ139" s="81"/>
      <c r="AR139" s="81"/>
      <c r="AS139" s="81"/>
      <c r="AT139" s="185"/>
      <c r="AU139" s="213"/>
      <c r="AV139" s="81"/>
      <c r="AW139" s="81"/>
      <c r="AX139" s="81"/>
      <c r="AY139" s="81"/>
      <c r="AZ139" s="81"/>
      <c r="BA139" s="81"/>
      <c r="BB139" s="81"/>
      <c r="BC139" s="81"/>
      <c r="BD139" s="81"/>
      <c r="BE139" s="81"/>
      <c r="BF139" s="185"/>
      <c r="BG139" s="213"/>
      <c r="BH139" s="81"/>
      <c r="BI139" s="81"/>
      <c r="BJ139" s="81"/>
      <c r="BK139" s="81"/>
      <c r="BL139" s="81"/>
      <c r="BM139" s="81"/>
      <c r="BN139" s="81"/>
      <c r="BO139" s="81"/>
      <c r="BP139" s="30"/>
      <c r="BQ139" s="30"/>
      <c r="BR139" s="237"/>
      <c r="BS139" s="180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81"/>
      <c r="CE139" s="1"/>
      <c r="CF139" s="1"/>
      <c r="CG139" s="1"/>
    </row>
    <row r="140" spans="1:85" hidden="1" outlineLevel="3" x14ac:dyDescent="0.25">
      <c r="A140" s="100"/>
      <c r="B140" s="100"/>
      <c r="C140" s="100"/>
      <c r="E140" s="127">
        <v>2</v>
      </c>
      <c r="H140" s="152" t="s">
        <v>236</v>
      </c>
      <c r="I140" s="161" t="s">
        <v>182</v>
      </c>
      <c r="J140" s="31"/>
      <c r="K140" s="31"/>
      <c r="L140" s="14"/>
      <c r="M140" s="14"/>
      <c r="N140" s="42">
        <f>+N138*0.1</f>
        <v>50000</v>
      </c>
      <c r="O140" s="42">
        <f t="shared" si="17"/>
        <v>42500</v>
      </c>
      <c r="P140" s="19">
        <f t="shared" si="18"/>
        <v>7500</v>
      </c>
      <c r="Q140" s="80">
        <f>+Q138*0.1</f>
        <v>0</v>
      </c>
      <c r="R140" s="95">
        <f>+R138*0.1</f>
        <v>16666.7</v>
      </c>
      <c r="S140" s="95">
        <f>+S138*0.1</f>
        <v>16666.666666666668</v>
      </c>
      <c r="T140" s="95">
        <f>+T138*0.1</f>
        <v>16666.666666666668</v>
      </c>
      <c r="U140" s="95">
        <f>+U138*0.1</f>
        <v>0</v>
      </c>
      <c r="V140" s="19">
        <f>SUM(Q140:U140)</f>
        <v>50000.03333333334</v>
      </c>
      <c r="W140" s="180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81"/>
      <c r="AI140" s="180"/>
      <c r="AJ140" s="11"/>
      <c r="AK140" s="11"/>
      <c r="AL140" s="11"/>
      <c r="AM140" s="11"/>
      <c r="AN140" s="28"/>
      <c r="AO140" s="29"/>
      <c r="AP140" s="29"/>
      <c r="AQ140" s="82"/>
      <c r="AR140" s="82"/>
      <c r="AS140" s="82"/>
      <c r="AT140" s="186"/>
      <c r="AU140" s="214"/>
      <c r="AV140" s="82"/>
      <c r="AW140" s="82"/>
      <c r="AX140" s="82"/>
      <c r="AY140" s="82"/>
      <c r="AZ140" s="82"/>
      <c r="BA140" s="82"/>
      <c r="BB140" s="82"/>
      <c r="BC140" s="82"/>
      <c r="BD140" s="82"/>
      <c r="BE140" s="82"/>
      <c r="BF140" s="186"/>
      <c r="BG140" s="214"/>
      <c r="BH140" s="82"/>
      <c r="BI140" s="82"/>
      <c r="BJ140" s="82"/>
      <c r="BK140" s="82"/>
      <c r="BL140" s="82"/>
      <c r="BM140" s="82"/>
      <c r="BN140" s="82"/>
      <c r="BO140" s="82"/>
      <c r="BP140" s="30"/>
      <c r="BQ140" s="30"/>
      <c r="BR140" s="237"/>
      <c r="BS140" s="180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81"/>
      <c r="CE140" s="1"/>
      <c r="CF140" s="1"/>
      <c r="CG140" s="1"/>
    </row>
    <row r="141" spans="1:85" hidden="1" outlineLevel="3" x14ac:dyDescent="0.25">
      <c r="A141" s="100"/>
      <c r="B141" s="100"/>
      <c r="C141" s="100"/>
      <c r="E141" s="127">
        <v>3</v>
      </c>
      <c r="H141" s="152" t="s">
        <v>237</v>
      </c>
      <c r="I141" s="161" t="s">
        <v>183</v>
      </c>
      <c r="J141" s="31"/>
      <c r="K141" s="31"/>
      <c r="L141" s="14"/>
      <c r="M141" s="14"/>
      <c r="N141" s="42">
        <f>+N138*0.4</f>
        <v>200000</v>
      </c>
      <c r="O141" s="42">
        <f t="shared" si="17"/>
        <v>170000</v>
      </c>
      <c r="P141" s="19">
        <f t="shared" si="18"/>
        <v>30000</v>
      </c>
      <c r="Q141" s="80">
        <f>+Q138*0.4</f>
        <v>0</v>
      </c>
      <c r="R141" s="95">
        <f>+R138*0.4</f>
        <v>66666.8</v>
      </c>
      <c r="S141" s="95">
        <f>+S138*0.4</f>
        <v>66666.666666666672</v>
      </c>
      <c r="T141" s="95">
        <f>+T138*0.4</f>
        <v>66666.666666666672</v>
      </c>
      <c r="U141" s="95">
        <f>+U138*0.4</f>
        <v>0</v>
      </c>
      <c r="V141" s="19">
        <f>SUM(Q141:U141)</f>
        <v>200000.13333333336</v>
      </c>
      <c r="W141" s="180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81"/>
      <c r="AI141" s="180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81"/>
      <c r="AU141" s="184"/>
      <c r="AV141" s="28"/>
      <c r="AW141" s="28"/>
      <c r="AX141" s="29"/>
      <c r="AY141" s="29"/>
      <c r="AZ141" s="29"/>
      <c r="BA141" s="29"/>
      <c r="BB141" s="82"/>
      <c r="BC141" s="82"/>
      <c r="BD141" s="82"/>
      <c r="BE141" s="28"/>
      <c r="BF141" s="216"/>
      <c r="BG141" s="184"/>
      <c r="BH141" s="29"/>
      <c r="BI141" s="29"/>
      <c r="BJ141" s="29"/>
      <c r="BK141" s="29"/>
      <c r="BL141" s="82"/>
      <c r="BM141" s="82"/>
      <c r="BN141" s="82"/>
      <c r="BO141" s="11"/>
      <c r="BP141" s="30"/>
      <c r="BQ141" s="30"/>
      <c r="BR141" s="237"/>
      <c r="BS141" s="180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81"/>
      <c r="CE141" s="1"/>
      <c r="CF141" s="1"/>
      <c r="CG141" s="1"/>
    </row>
    <row r="142" spans="1:85" s="108" customFormat="1" ht="41.25" hidden="1" customHeight="1" outlineLevel="3" collapsed="1" x14ac:dyDescent="0.25">
      <c r="A142" s="116"/>
      <c r="B142" s="116"/>
      <c r="C142" s="116"/>
      <c r="D142" s="108">
        <v>4</v>
      </c>
      <c r="H142" s="153" t="s">
        <v>238</v>
      </c>
      <c r="I142" s="160" t="s">
        <v>239</v>
      </c>
      <c r="J142" s="33"/>
      <c r="K142" s="33">
        <v>24</v>
      </c>
      <c r="L142" s="34">
        <v>2018</v>
      </c>
      <c r="M142" s="34">
        <v>2020</v>
      </c>
      <c r="N142" s="40">
        <v>500000</v>
      </c>
      <c r="O142" s="40">
        <f t="shared" si="17"/>
        <v>425000</v>
      </c>
      <c r="P142" s="97">
        <f t="shared" si="18"/>
        <v>75000</v>
      </c>
      <c r="Q142" s="97"/>
      <c r="R142" s="97">
        <v>166667</v>
      </c>
      <c r="S142" s="97">
        <v>166666.66666666666</v>
      </c>
      <c r="T142" s="98">
        <v>166666.66666666666</v>
      </c>
      <c r="U142" s="98"/>
      <c r="V142" s="97">
        <f>SUM(V143:V145)</f>
        <v>500000.33333333331</v>
      </c>
      <c r="W142" s="182"/>
      <c r="X142" s="169"/>
      <c r="Y142" s="169"/>
      <c r="Z142" s="169"/>
      <c r="AA142" s="169"/>
      <c r="AB142" s="169"/>
      <c r="AC142" s="169"/>
      <c r="AD142" s="169"/>
      <c r="AE142" s="169"/>
      <c r="AF142" s="169"/>
      <c r="AG142" s="169"/>
      <c r="AH142" s="183"/>
      <c r="AI142" s="182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83"/>
      <c r="AU142" s="182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83"/>
      <c r="BG142" s="182"/>
      <c r="BH142" s="169"/>
      <c r="BI142" s="169"/>
      <c r="BJ142" s="169"/>
      <c r="BK142" s="169"/>
      <c r="BL142" s="169"/>
      <c r="BM142" s="169"/>
      <c r="BN142" s="169"/>
      <c r="BO142" s="169"/>
      <c r="BP142" s="169"/>
      <c r="BQ142" s="169"/>
      <c r="BR142" s="183"/>
      <c r="BS142" s="182"/>
      <c r="BT142" s="169"/>
      <c r="BU142" s="169"/>
      <c r="BV142" s="169"/>
      <c r="BW142" s="169"/>
      <c r="BX142" s="169"/>
      <c r="BY142" s="169"/>
      <c r="BZ142" s="169"/>
      <c r="CA142" s="169"/>
      <c r="CB142" s="169"/>
      <c r="CC142" s="169"/>
      <c r="CD142" s="183"/>
      <c r="CE142" s="35"/>
      <c r="CF142" s="35"/>
      <c r="CG142" s="35"/>
    </row>
    <row r="143" spans="1:85" hidden="1" outlineLevel="3" x14ac:dyDescent="0.25">
      <c r="A143" s="100"/>
      <c r="B143" s="100"/>
      <c r="C143" s="100"/>
      <c r="E143" s="127">
        <v>1</v>
      </c>
      <c r="H143" s="152" t="s">
        <v>240</v>
      </c>
      <c r="I143" s="161" t="s">
        <v>227</v>
      </c>
      <c r="J143" s="31"/>
      <c r="K143" s="31"/>
      <c r="L143" s="14"/>
      <c r="M143" s="14"/>
      <c r="N143" s="42">
        <f>+N142*0.5</f>
        <v>250000</v>
      </c>
      <c r="O143" s="42">
        <f t="shared" si="17"/>
        <v>212500</v>
      </c>
      <c r="P143" s="19">
        <f t="shared" si="18"/>
        <v>37500</v>
      </c>
      <c r="Q143" s="80">
        <f>+Q142*0.5</f>
        <v>0</v>
      </c>
      <c r="R143" s="95">
        <f>+R142*0.5</f>
        <v>83333.5</v>
      </c>
      <c r="S143" s="95">
        <f>+S142*0.5</f>
        <v>83333.333333333328</v>
      </c>
      <c r="T143" s="95">
        <f>+T142*0.5</f>
        <v>83333.333333333328</v>
      </c>
      <c r="U143" s="11">
        <f>+U142*0.5</f>
        <v>0</v>
      </c>
      <c r="V143" s="19">
        <f>SUM(Q143:U143)</f>
        <v>250000.16666666663</v>
      </c>
      <c r="W143" s="180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81"/>
      <c r="AI143" s="184"/>
      <c r="AJ143" s="28"/>
      <c r="AK143" s="29"/>
      <c r="AL143" s="29"/>
      <c r="AM143" s="29"/>
      <c r="AN143" s="29"/>
      <c r="AO143" s="86"/>
      <c r="AP143" s="29"/>
      <c r="AQ143" s="81"/>
      <c r="AR143" s="81"/>
      <c r="AS143" s="81"/>
      <c r="AT143" s="185"/>
      <c r="AU143" s="213"/>
      <c r="AV143" s="81"/>
      <c r="AW143" s="81"/>
      <c r="AX143" s="81"/>
      <c r="AY143" s="81"/>
      <c r="AZ143" s="81"/>
      <c r="BA143" s="81"/>
      <c r="BB143" s="81"/>
      <c r="BC143" s="81"/>
      <c r="BD143" s="81"/>
      <c r="BE143" s="81"/>
      <c r="BF143" s="185"/>
      <c r="BG143" s="213"/>
      <c r="BH143" s="81"/>
      <c r="BI143" s="81"/>
      <c r="BJ143" s="81"/>
      <c r="BK143" s="81"/>
      <c r="BL143" s="81"/>
      <c r="BM143" s="81"/>
      <c r="BN143" s="81"/>
      <c r="BO143" s="81"/>
      <c r="BP143" s="30"/>
      <c r="BQ143" s="30"/>
      <c r="BR143" s="237"/>
      <c r="BS143" s="180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81"/>
      <c r="CE143" s="1"/>
      <c r="CF143" s="1"/>
      <c r="CG143" s="1"/>
    </row>
    <row r="144" spans="1:85" hidden="1" outlineLevel="3" x14ac:dyDescent="0.25">
      <c r="A144" s="100"/>
      <c r="B144" s="100"/>
      <c r="C144" s="100"/>
      <c r="E144" s="127">
        <v>2</v>
      </c>
      <c r="H144" s="152" t="s">
        <v>241</v>
      </c>
      <c r="I144" s="161" t="s">
        <v>182</v>
      </c>
      <c r="J144" s="31"/>
      <c r="K144" s="31"/>
      <c r="L144" s="14"/>
      <c r="M144" s="14"/>
      <c r="N144" s="42">
        <f>+N142*0.1</f>
        <v>50000</v>
      </c>
      <c r="O144" s="42">
        <f t="shared" si="17"/>
        <v>42500</v>
      </c>
      <c r="P144" s="19">
        <f t="shared" si="18"/>
        <v>7500</v>
      </c>
      <c r="Q144" s="80">
        <f>+Q142*0.1</f>
        <v>0</v>
      </c>
      <c r="R144" s="95">
        <f>+R142*0.1</f>
        <v>16666.7</v>
      </c>
      <c r="S144" s="95">
        <f>+S142*0.1</f>
        <v>16666.666666666668</v>
      </c>
      <c r="T144" s="95">
        <f>+T142*0.1</f>
        <v>16666.666666666668</v>
      </c>
      <c r="U144" s="11">
        <f>+U142*0.1</f>
        <v>0</v>
      </c>
      <c r="V144" s="19">
        <f>SUM(Q144:U144)</f>
        <v>50000.03333333334</v>
      </c>
      <c r="W144" s="180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81"/>
      <c r="AI144" s="180"/>
      <c r="AJ144" s="11"/>
      <c r="AK144" s="11"/>
      <c r="AL144" s="11"/>
      <c r="AM144" s="11"/>
      <c r="AN144" s="28"/>
      <c r="AO144" s="29"/>
      <c r="AP144" s="29"/>
      <c r="AQ144" s="82"/>
      <c r="AR144" s="82"/>
      <c r="AS144" s="82"/>
      <c r="AT144" s="186"/>
      <c r="AU144" s="214"/>
      <c r="AV144" s="82"/>
      <c r="AW144" s="82"/>
      <c r="AX144" s="82"/>
      <c r="AY144" s="82"/>
      <c r="AZ144" s="82"/>
      <c r="BA144" s="82"/>
      <c r="BB144" s="82"/>
      <c r="BC144" s="82"/>
      <c r="BD144" s="82"/>
      <c r="BE144" s="82"/>
      <c r="BF144" s="186"/>
      <c r="BG144" s="214"/>
      <c r="BH144" s="82"/>
      <c r="BI144" s="82"/>
      <c r="BJ144" s="82"/>
      <c r="BK144" s="82"/>
      <c r="BL144" s="82"/>
      <c r="BM144" s="82"/>
      <c r="BN144" s="82"/>
      <c r="BO144" s="82"/>
      <c r="BP144" s="30"/>
      <c r="BQ144" s="30"/>
      <c r="BR144" s="237"/>
      <c r="BS144" s="180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81"/>
      <c r="CE144" s="1"/>
      <c r="CF144" s="1"/>
      <c r="CG144" s="1"/>
    </row>
    <row r="145" spans="1:104" hidden="1" outlineLevel="3" x14ac:dyDescent="0.25">
      <c r="A145" s="100"/>
      <c r="B145" s="100"/>
      <c r="C145" s="100"/>
      <c r="E145" s="127">
        <v>3</v>
      </c>
      <c r="H145" s="152" t="s">
        <v>242</v>
      </c>
      <c r="I145" s="161" t="s">
        <v>183</v>
      </c>
      <c r="J145" s="31"/>
      <c r="K145" s="31"/>
      <c r="L145" s="14"/>
      <c r="M145" s="14"/>
      <c r="N145" s="42">
        <f>+N142*0.4</f>
        <v>200000</v>
      </c>
      <c r="O145" s="42">
        <f t="shared" si="17"/>
        <v>170000</v>
      </c>
      <c r="P145" s="19">
        <f t="shared" si="18"/>
        <v>30000</v>
      </c>
      <c r="Q145" s="80">
        <f>+Q142*0.4</f>
        <v>0</v>
      </c>
      <c r="R145" s="95">
        <f>+R142*0.4</f>
        <v>66666.8</v>
      </c>
      <c r="S145" s="95">
        <f>+S142*0.4</f>
        <v>66666.666666666672</v>
      </c>
      <c r="T145" s="95">
        <f>+T142*0.4</f>
        <v>66666.666666666672</v>
      </c>
      <c r="U145" s="11">
        <f>+U142*0.4</f>
        <v>0</v>
      </c>
      <c r="V145" s="19">
        <f>SUM(Q145:U145)</f>
        <v>200000.13333333336</v>
      </c>
      <c r="W145" s="180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81"/>
      <c r="AI145" s="180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81"/>
      <c r="AU145" s="184"/>
      <c r="AV145" s="28"/>
      <c r="AW145" s="28"/>
      <c r="AX145" s="29"/>
      <c r="AY145" s="29"/>
      <c r="AZ145" s="29"/>
      <c r="BA145" s="29"/>
      <c r="BB145" s="82"/>
      <c r="BC145" s="82"/>
      <c r="BD145" s="82"/>
      <c r="BE145" s="28"/>
      <c r="BF145" s="216"/>
      <c r="BG145" s="184"/>
      <c r="BH145" s="29"/>
      <c r="BI145" s="29"/>
      <c r="BJ145" s="29"/>
      <c r="BK145" s="29"/>
      <c r="BL145" s="82"/>
      <c r="BM145" s="82"/>
      <c r="BN145" s="82"/>
      <c r="BO145" s="11"/>
      <c r="BP145" s="30"/>
      <c r="BQ145" s="30"/>
      <c r="BR145" s="237"/>
      <c r="BS145" s="180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81"/>
      <c r="CE145" s="1"/>
      <c r="CF145" s="1"/>
      <c r="CG145" s="1"/>
    </row>
    <row r="146" spans="1:104" s="5" customFormat="1" ht="39.75" customHeight="1" outlineLevel="1" collapsed="1" x14ac:dyDescent="0.25">
      <c r="B146" s="5">
        <v>3</v>
      </c>
      <c r="C146" s="100"/>
      <c r="D146" s="107"/>
      <c r="E146" s="124"/>
      <c r="H146" s="151" t="s">
        <v>23</v>
      </c>
      <c r="I146" s="158" t="s">
        <v>247</v>
      </c>
      <c r="J146" s="32"/>
      <c r="K146" s="32"/>
      <c r="L146" s="32"/>
      <c r="M146" s="32"/>
      <c r="N146" s="48">
        <v>6800000</v>
      </c>
      <c r="O146" s="48">
        <f t="shared" si="17"/>
        <v>5780000</v>
      </c>
      <c r="P146" s="69">
        <f t="shared" si="18"/>
        <v>1020000</v>
      </c>
      <c r="Q146" s="69">
        <f t="shared" ref="Q146:V146" si="19">+Q147+Q162+Q178</f>
        <v>540031.33333333326</v>
      </c>
      <c r="R146" s="69">
        <f t="shared" si="19"/>
        <v>1250031.3999999999</v>
      </c>
      <c r="S146" s="69">
        <f t="shared" si="19"/>
        <v>1455031.4</v>
      </c>
      <c r="T146" s="69">
        <f t="shared" si="19"/>
        <v>1421202.4</v>
      </c>
      <c r="U146" s="69">
        <f t="shared" si="19"/>
        <v>2133702.4</v>
      </c>
      <c r="V146" s="69">
        <f t="shared" si="19"/>
        <v>6799998.9333333336</v>
      </c>
      <c r="W146" s="180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81"/>
      <c r="AI146" s="180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81"/>
      <c r="AU146" s="180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81"/>
      <c r="BG146" s="180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81"/>
      <c r="BS146" s="180"/>
      <c r="BT146" s="11"/>
      <c r="BU146" s="11"/>
      <c r="BV146" s="11"/>
      <c r="BW146" s="11"/>
      <c r="BX146" s="11"/>
      <c r="BY146" s="11"/>
      <c r="BZ146" s="11"/>
      <c r="CA146" s="30"/>
      <c r="CB146" s="11"/>
      <c r="CC146" s="11"/>
      <c r="CD146" s="181"/>
      <c r="CE146" s="6"/>
      <c r="CF146" s="6"/>
      <c r="CG146" s="6"/>
    </row>
    <row r="147" spans="1:104" s="100" customFormat="1" ht="42.75" customHeight="1" outlineLevel="2" x14ac:dyDescent="0.25">
      <c r="C147" s="100">
        <v>1</v>
      </c>
      <c r="D147" s="116"/>
      <c r="H147" s="152" t="s">
        <v>34</v>
      </c>
      <c r="I147" s="159" t="s">
        <v>297</v>
      </c>
      <c r="J147" s="96">
        <v>2021</v>
      </c>
      <c r="K147" s="96"/>
      <c r="L147" s="14"/>
      <c r="M147" s="14"/>
      <c r="N147" s="44">
        <v>2800000</v>
      </c>
      <c r="O147" s="44">
        <f t="shared" si="17"/>
        <v>2380000</v>
      </c>
      <c r="P147" s="20">
        <f t="shared" si="18"/>
        <v>420000</v>
      </c>
      <c r="Q147" s="20">
        <f t="shared" ref="Q147:V147" si="20">+Q148+Q150+Q152+Q155+Q157+Q159</f>
        <v>278500</v>
      </c>
      <c r="R147" s="20">
        <f t="shared" si="20"/>
        <v>638500</v>
      </c>
      <c r="S147" s="20">
        <f t="shared" si="20"/>
        <v>613500</v>
      </c>
      <c r="T147" s="20">
        <f t="shared" si="20"/>
        <v>653500</v>
      </c>
      <c r="U147" s="20">
        <f t="shared" si="20"/>
        <v>616000</v>
      </c>
      <c r="V147" s="20">
        <f t="shared" si="20"/>
        <v>2800000</v>
      </c>
      <c r="W147" s="180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81"/>
      <c r="AI147" s="180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81"/>
      <c r="AU147" s="180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81"/>
      <c r="BG147" s="180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81"/>
      <c r="BS147" s="180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81"/>
      <c r="CE147" s="99"/>
      <c r="CF147" s="99"/>
      <c r="CG147" s="99"/>
    </row>
    <row r="148" spans="1:104" s="108" customFormat="1" ht="45" hidden="1" outlineLevel="3" x14ac:dyDescent="0.25">
      <c r="A148" s="107"/>
      <c r="B148" s="107"/>
      <c r="C148" s="113"/>
      <c r="D148" s="108">
        <v>1</v>
      </c>
      <c r="H148" s="153" t="s">
        <v>41</v>
      </c>
      <c r="I148" s="163" t="s">
        <v>81</v>
      </c>
      <c r="J148" s="33"/>
      <c r="K148" s="33">
        <v>12</v>
      </c>
      <c r="L148" s="34">
        <v>2017</v>
      </c>
      <c r="M148" s="34">
        <v>2018</v>
      </c>
      <c r="N148" s="45">
        <v>50000</v>
      </c>
      <c r="O148" s="40">
        <f t="shared" si="17"/>
        <v>42500</v>
      </c>
      <c r="P148" s="97">
        <f t="shared" si="18"/>
        <v>7500</v>
      </c>
      <c r="Q148" s="97">
        <f>+N148/2</f>
        <v>25000</v>
      </c>
      <c r="R148" s="101">
        <v>25000</v>
      </c>
      <c r="S148" s="101"/>
      <c r="T148" s="101"/>
      <c r="U148" s="101"/>
      <c r="V148" s="97">
        <f>SUM(V149)</f>
        <v>50000</v>
      </c>
      <c r="W148" s="188"/>
      <c r="X148" s="101"/>
      <c r="Y148" s="101"/>
      <c r="Z148" s="101"/>
      <c r="AA148" s="101"/>
      <c r="AB148" s="101"/>
      <c r="AC148" s="101"/>
      <c r="AD148" s="101"/>
      <c r="AE148" s="101"/>
      <c r="AF148" s="101"/>
      <c r="AG148" s="101"/>
      <c r="AH148" s="189"/>
      <c r="AI148" s="188"/>
      <c r="AJ148" s="101"/>
      <c r="AK148" s="101"/>
      <c r="AL148" s="101"/>
      <c r="AM148" s="101"/>
      <c r="AN148" s="101"/>
      <c r="AO148" s="101"/>
      <c r="AP148" s="101"/>
      <c r="AQ148" s="101"/>
      <c r="AR148" s="101"/>
      <c r="AS148" s="101"/>
      <c r="AT148" s="189"/>
      <c r="AU148" s="188"/>
      <c r="AV148" s="101"/>
      <c r="AW148" s="101"/>
      <c r="AX148" s="101"/>
      <c r="AY148" s="101"/>
      <c r="AZ148" s="101"/>
      <c r="BA148" s="101"/>
      <c r="BB148" s="101"/>
      <c r="BC148" s="101"/>
      <c r="BD148" s="101"/>
      <c r="BE148" s="101"/>
      <c r="BF148" s="189"/>
      <c r="BG148" s="188"/>
      <c r="BH148" s="101"/>
      <c r="BI148" s="101"/>
      <c r="BJ148" s="101"/>
      <c r="BK148" s="101"/>
      <c r="BL148" s="101"/>
      <c r="BM148" s="101"/>
      <c r="BN148" s="101"/>
      <c r="BO148" s="101"/>
      <c r="BP148" s="101"/>
      <c r="BQ148" s="101"/>
      <c r="BR148" s="189"/>
      <c r="BS148" s="188"/>
      <c r="BT148" s="101"/>
      <c r="BU148" s="101"/>
      <c r="BV148" s="101"/>
      <c r="BW148" s="101"/>
      <c r="BX148" s="101"/>
      <c r="BY148" s="101"/>
      <c r="BZ148" s="101"/>
      <c r="CA148" s="101"/>
      <c r="CB148" s="101"/>
      <c r="CC148" s="101"/>
      <c r="CD148" s="189"/>
      <c r="CE148" s="106"/>
      <c r="CF148" s="106"/>
      <c r="CG148" s="106"/>
      <c r="CH148" s="107"/>
      <c r="CI148" s="107"/>
      <c r="CJ148" s="107"/>
      <c r="CK148" s="107"/>
      <c r="CL148" s="107"/>
      <c r="CM148" s="107"/>
      <c r="CN148" s="107"/>
      <c r="CO148" s="107"/>
      <c r="CP148" s="107"/>
      <c r="CQ148" s="107"/>
      <c r="CR148" s="107"/>
      <c r="CS148" s="107"/>
      <c r="CT148" s="107"/>
      <c r="CU148" s="107"/>
      <c r="CV148" s="107"/>
      <c r="CW148" s="107"/>
      <c r="CX148" s="107"/>
      <c r="CY148" s="107"/>
      <c r="CZ148" s="107"/>
    </row>
    <row r="149" spans="1:104" s="127" customFormat="1" ht="30" hidden="1" outlineLevel="3" x14ac:dyDescent="0.25">
      <c r="A149" s="5"/>
      <c r="B149" s="5"/>
      <c r="C149" s="113"/>
      <c r="D149" s="108"/>
      <c r="E149" s="127">
        <v>1</v>
      </c>
      <c r="H149" s="152" t="s">
        <v>261</v>
      </c>
      <c r="I149" s="162" t="s">
        <v>265</v>
      </c>
      <c r="J149" s="96"/>
      <c r="K149" s="96"/>
      <c r="L149" s="14"/>
      <c r="M149" s="14"/>
      <c r="N149" s="54">
        <v>50000</v>
      </c>
      <c r="O149" s="46">
        <f>+N149*0.85</f>
        <v>42500</v>
      </c>
      <c r="P149" s="80">
        <f>+N149*0.15</f>
        <v>7500</v>
      </c>
      <c r="Q149" s="80">
        <f>+N149/2</f>
        <v>25000</v>
      </c>
      <c r="R149" s="128">
        <v>25000</v>
      </c>
      <c r="S149" s="128"/>
      <c r="T149" s="128"/>
      <c r="U149" s="128"/>
      <c r="V149" s="80">
        <f>SUM(Q149:U149)</f>
        <v>50000</v>
      </c>
      <c r="W149" s="190"/>
      <c r="X149" s="129"/>
      <c r="Y149" s="129"/>
      <c r="Z149" s="130"/>
      <c r="AA149" s="130"/>
      <c r="AB149" s="130"/>
      <c r="AC149" s="131"/>
      <c r="AD149" s="131"/>
      <c r="AE149" s="131"/>
      <c r="AF149" s="131"/>
      <c r="AG149" s="131"/>
      <c r="AH149" s="191"/>
      <c r="AI149" s="218"/>
      <c r="AJ149" s="131"/>
      <c r="AK149" s="131"/>
      <c r="AL149" s="131"/>
      <c r="AM149" s="131"/>
      <c r="AN149" s="131"/>
      <c r="AO149" s="132"/>
      <c r="AP149" s="132"/>
      <c r="AQ149" s="133"/>
      <c r="AR149" s="128"/>
      <c r="AS149" s="128"/>
      <c r="AT149" s="193"/>
      <c r="AU149" s="192"/>
      <c r="AV149" s="128"/>
      <c r="AW149" s="128"/>
      <c r="AX149" s="128"/>
      <c r="AY149" s="128"/>
      <c r="AZ149" s="128"/>
      <c r="BA149" s="128"/>
      <c r="BB149" s="128"/>
      <c r="BC149" s="128"/>
      <c r="BD149" s="128"/>
      <c r="BE149" s="128"/>
      <c r="BF149" s="193"/>
      <c r="BG149" s="192"/>
      <c r="BH149" s="128"/>
      <c r="BI149" s="128"/>
      <c r="BJ149" s="128"/>
      <c r="BK149" s="128"/>
      <c r="BL149" s="128"/>
      <c r="BM149" s="128"/>
      <c r="BN149" s="128"/>
      <c r="BO149" s="128"/>
      <c r="BP149" s="128"/>
      <c r="BQ149" s="133"/>
      <c r="BR149" s="238"/>
      <c r="BS149" s="192"/>
      <c r="BT149" s="128"/>
      <c r="BU149" s="128"/>
      <c r="BV149" s="128"/>
      <c r="BW149" s="128"/>
      <c r="BX149" s="128"/>
      <c r="BY149" s="128"/>
      <c r="BZ149" s="128"/>
      <c r="CA149" s="128"/>
      <c r="CB149" s="128"/>
      <c r="CC149" s="128"/>
      <c r="CD149" s="193"/>
      <c r="CE149" s="134"/>
      <c r="CF149" s="134"/>
      <c r="CG149" s="134"/>
      <c r="CH149" s="124"/>
      <c r="CI149" s="124"/>
      <c r="CJ149" s="124"/>
      <c r="CK149" s="124"/>
      <c r="CL149" s="124"/>
      <c r="CM149" s="124"/>
      <c r="CN149" s="124"/>
      <c r="CO149" s="124"/>
      <c r="CP149" s="124"/>
      <c r="CQ149" s="124"/>
      <c r="CR149" s="124"/>
      <c r="CS149" s="124"/>
      <c r="CT149" s="124"/>
      <c r="CU149" s="124"/>
      <c r="CV149" s="124"/>
      <c r="CW149" s="124"/>
      <c r="CX149" s="124"/>
      <c r="CY149" s="124"/>
      <c r="CZ149" s="124"/>
    </row>
    <row r="150" spans="1:104" s="108" customFormat="1" ht="30" hidden="1" outlineLevel="3" collapsed="1" x14ac:dyDescent="0.25">
      <c r="A150" s="107"/>
      <c r="B150" s="107"/>
      <c r="C150" s="113"/>
      <c r="D150" s="108">
        <v>2</v>
      </c>
      <c r="H150" s="153" t="s">
        <v>42</v>
      </c>
      <c r="I150" s="163" t="s">
        <v>243</v>
      </c>
      <c r="J150" s="33"/>
      <c r="K150" s="33">
        <v>12</v>
      </c>
      <c r="L150" s="34">
        <v>2018</v>
      </c>
      <c r="M150" s="34">
        <v>2019</v>
      </c>
      <c r="N150" s="45">
        <v>120000</v>
      </c>
      <c r="O150" s="40">
        <f t="shared" si="17"/>
        <v>102000</v>
      </c>
      <c r="P150" s="97">
        <f t="shared" si="18"/>
        <v>18000</v>
      </c>
      <c r="Q150" s="97"/>
      <c r="R150" s="101">
        <v>60000</v>
      </c>
      <c r="S150" s="101">
        <v>60000</v>
      </c>
      <c r="T150" s="101"/>
      <c r="U150" s="101"/>
      <c r="V150" s="97">
        <f>SUM(Q150:U150)</f>
        <v>120000</v>
      </c>
      <c r="W150" s="188"/>
      <c r="X150" s="101"/>
      <c r="Y150" s="101"/>
      <c r="Z150" s="101"/>
      <c r="AA150" s="101"/>
      <c r="AB150" s="101"/>
      <c r="AC150" s="101"/>
      <c r="AD150" s="101"/>
      <c r="AE150" s="101"/>
      <c r="AF150" s="101"/>
      <c r="AG150" s="101"/>
      <c r="AH150" s="189"/>
      <c r="AI150" s="188"/>
      <c r="AJ150" s="101"/>
      <c r="AK150" s="101"/>
      <c r="AL150" s="101"/>
      <c r="AM150" s="101"/>
      <c r="AN150" s="101"/>
      <c r="AO150" s="101"/>
      <c r="AP150" s="101"/>
      <c r="AQ150" s="101"/>
      <c r="AR150" s="101"/>
      <c r="AS150" s="101"/>
      <c r="AT150" s="189"/>
      <c r="AU150" s="188"/>
      <c r="AV150" s="101"/>
      <c r="AW150" s="101"/>
      <c r="AX150" s="101"/>
      <c r="AY150" s="101"/>
      <c r="AZ150" s="101"/>
      <c r="BA150" s="101"/>
      <c r="BB150" s="101"/>
      <c r="BC150" s="101"/>
      <c r="BD150" s="101"/>
      <c r="BE150" s="101"/>
      <c r="BF150" s="189"/>
      <c r="BG150" s="188"/>
      <c r="BH150" s="101"/>
      <c r="BI150" s="101"/>
      <c r="BJ150" s="101"/>
      <c r="BK150" s="101"/>
      <c r="BL150" s="101"/>
      <c r="BM150" s="101"/>
      <c r="BN150" s="101"/>
      <c r="BO150" s="101"/>
      <c r="BP150" s="101"/>
      <c r="BQ150" s="101"/>
      <c r="BR150" s="189"/>
      <c r="BS150" s="188"/>
      <c r="BT150" s="101"/>
      <c r="BU150" s="101"/>
      <c r="BV150" s="101"/>
      <c r="BW150" s="101"/>
      <c r="BX150" s="101"/>
      <c r="BY150" s="101"/>
      <c r="BZ150" s="101"/>
      <c r="CA150" s="101"/>
      <c r="CB150" s="101"/>
      <c r="CC150" s="101"/>
      <c r="CD150" s="189"/>
      <c r="CE150" s="35"/>
      <c r="CF150" s="35"/>
      <c r="CG150" s="35"/>
    </row>
    <row r="151" spans="1:104" s="108" customFormat="1" ht="30" hidden="1" outlineLevel="3" x14ac:dyDescent="0.25">
      <c r="A151" s="5"/>
      <c r="B151" s="5"/>
      <c r="C151" s="113"/>
      <c r="E151" s="127">
        <v>1</v>
      </c>
      <c r="H151" s="152" t="s">
        <v>312</v>
      </c>
      <c r="I151" s="162" t="s">
        <v>262</v>
      </c>
      <c r="J151" s="96"/>
      <c r="K151" s="96"/>
      <c r="L151" s="14"/>
      <c r="M151" s="14"/>
      <c r="N151" s="54">
        <v>120000</v>
      </c>
      <c r="O151" s="46">
        <f>+N151*0.85</f>
        <v>102000</v>
      </c>
      <c r="P151" s="80">
        <f>+N151*0.15</f>
        <v>18000</v>
      </c>
      <c r="Q151" s="80"/>
      <c r="R151" s="128">
        <v>60000</v>
      </c>
      <c r="S151" s="128">
        <v>60000</v>
      </c>
      <c r="T151" s="128"/>
      <c r="U151" s="128"/>
      <c r="V151" s="80">
        <f>SUM(V150)</f>
        <v>120000</v>
      </c>
      <c r="W151" s="188"/>
      <c r="X151" s="101"/>
      <c r="Y151" s="101"/>
      <c r="Z151" s="101"/>
      <c r="AA151" s="101"/>
      <c r="AB151" s="101"/>
      <c r="AC151" s="101"/>
      <c r="AD151" s="101"/>
      <c r="AE151" s="101"/>
      <c r="AF151" s="101"/>
      <c r="AG151" s="101"/>
      <c r="AH151" s="189"/>
      <c r="AI151" s="198"/>
      <c r="AJ151" s="102"/>
      <c r="AK151" s="103"/>
      <c r="AL151" s="103"/>
      <c r="AM151" s="103"/>
      <c r="AN151" s="104"/>
      <c r="AO151" s="104"/>
      <c r="AP151" s="104"/>
      <c r="AQ151" s="104"/>
      <c r="AR151" s="104"/>
      <c r="AS151" s="104"/>
      <c r="AT151" s="199"/>
      <c r="AU151" s="222"/>
      <c r="AV151" s="104"/>
      <c r="AW151" s="104"/>
      <c r="AX151" s="104"/>
      <c r="AY151" s="109"/>
      <c r="AZ151" s="101"/>
      <c r="BA151" s="101"/>
      <c r="BB151" s="101"/>
      <c r="BC151" s="101"/>
      <c r="BD151" s="101"/>
      <c r="BE151" s="101"/>
      <c r="BF151" s="189"/>
      <c r="BG151" s="188"/>
      <c r="BH151" s="101"/>
      <c r="BI151" s="101"/>
      <c r="BJ151" s="101"/>
      <c r="BK151" s="101"/>
      <c r="BL151" s="101"/>
      <c r="BM151" s="101"/>
      <c r="BN151" s="101"/>
      <c r="BO151" s="101"/>
      <c r="BP151" s="101"/>
      <c r="BQ151" s="105"/>
      <c r="BR151" s="239"/>
      <c r="BS151" s="188"/>
      <c r="BT151" s="101"/>
      <c r="BU151" s="101"/>
      <c r="BV151" s="101"/>
      <c r="BW151" s="101"/>
      <c r="BX151" s="101"/>
      <c r="BY151" s="101"/>
      <c r="BZ151" s="101"/>
      <c r="CA151" s="101"/>
      <c r="CB151" s="101"/>
      <c r="CC151" s="101"/>
      <c r="CD151" s="189"/>
      <c r="CE151" s="35"/>
      <c r="CF151" s="35"/>
      <c r="CG151" s="35"/>
    </row>
    <row r="152" spans="1:104" s="108" customFormat="1" ht="38.25" hidden="1" customHeight="1" outlineLevel="3" collapsed="1" x14ac:dyDescent="0.25">
      <c r="A152" s="107"/>
      <c r="B152" s="107"/>
      <c r="C152" s="113"/>
      <c r="D152" s="108">
        <v>3</v>
      </c>
      <c r="H152" s="153" t="s">
        <v>43</v>
      </c>
      <c r="I152" s="164" t="s">
        <v>244</v>
      </c>
      <c r="J152" s="33"/>
      <c r="K152" s="33">
        <v>24</v>
      </c>
      <c r="L152" s="34">
        <v>2018</v>
      </c>
      <c r="M152" s="34">
        <v>2020</v>
      </c>
      <c r="N152" s="45">
        <v>750000</v>
      </c>
      <c r="O152" s="40">
        <f t="shared" si="17"/>
        <v>637500</v>
      </c>
      <c r="P152" s="97">
        <f t="shared" si="18"/>
        <v>112500</v>
      </c>
      <c r="Q152" s="97"/>
      <c r="R152" s="101">
        <v>150000</v>
      </c>
      <c r="S152" s="101">
        <v>150000</v>
      </c>
      <c r="T152" s="101">
        <v>250000</v>
      </c>
      <c r="U152" s="101">
        <v>200000</v>
      </c>
      <c r="V152" s="97">
        <f>SUM(V153:V154)</f>
        <v>750000</v>
      </c>
      <c r="W152" s="188"/>
      <c r="X152" s="101"/>
      <c r="Y152" s="101"/>
      <c r="Z152" s="101"/>
      <c r="AA152" s="101"/>
      <c r="AB152" s="101"/>
      <c r="AC152" s="101"/>
      <c r="AD152" s="101"/>
      <c r="AE152" s="101"/>
      <c r="AF152" s="101"/>
      <c r="AG152" s="101"/>
      <c r="AH152" s="189"/>
      <c r="AI152" s="188"/>
      <c r="AJ152" s="101"/>
      <c r="AK152" s="101"/>
      <c r="AL152" s="101"/>
      <c r="AM152" s="101"/>
      <c r="AN152" s="101"/>
      <c r="AO152" s="101"/>
      <c r="AP152" s="101"/>
      <c r="AQ152" s="101"/>
      <c r="AR152" s="101"/>
      <c r="AS152" s="101"/>
      <c r="AT152" s="189"/>
      <c r="AU152" s="188"/>
      <c r="AV152" s="101"/>
      <c r="AW152" s="101"/>
      <c r="AX152" s="101"/>
      <c r="AY152" s="101"/>
      <c r="AZ152" s="101"/>
      <c r="BA152" s="101"/>
      <c r="BB152" s="101"/>
      <c r="BC152" s="101"/>
      <c r="BD152" s="101"/>
      <c r="BE152" s="101"/>
      <c r="BF152" s="189"/>
      <c r="BG152" s="188"/>
      <c r="BH152" s="101"/>
      <c r="BI152" s="101"/>
      <c r="BJ152" s="101"/>
      <c r="BK152" s="101"/>
      <c r="BL152" s="101"/>
      <c r="BM152" s="101"/>
      <c r="BN152" s="101"/>
      <c r="BO152" s="101"/>
      <c r="BP152" s="101"/>
      <c r="BQ152" s="101"/>
      <c r="BR152" s="189"/>
      <c r="BS152" s="188"/>
      <c r="BT152" s="101"/>
      <c r="BU152" s="101"/>
      <c r="BV152" s="101"/>
      <c r="BW152" s="101"/>
      <c r="BX152" s="101"/>
      <c r="BY152" s="101"/>
      <c r="BZ152" s="101"/>
      <c r="CA152" s="101"/>
      <c r="CB152" s="101"/>
      <c r="CC152" s="101"/>
      <c r="CD152" s="189"/>
      <c r="CE152" s="35"/>
      <c r="CF152" s="35"/>
      <c r="CG152" s="35"/>
    </row>
    <row r="153" spans="1:104" s="108" customFormat="1" ht="38.25" hidden="1" customHeight="1" outlineLevel="3" x14ac:dyDescent="0.25">
      <c r="A153" s="5"/>
      <c r="B153" s="5"/>
      <c r="C153" s="113"/>
      <c r="E153" s="127">
        <v>1</v>
      </c>
      <c r="H153" s="152" t="s">
        <v>263</v>
      </c>
      <c r="I153" s="162" t="s">
        <v>316</v>
      </c>
      <c r="J153" s="33"/>
      <c r="K153" s="33"/>
      <c r="L153" s="34"/>
      <c r="M153" s="34"/>
      <c r="N153" s="54">
        <f>+N152*0.5</f>
        <v>375000</v>
      </c>
      <c r="O153" s="46">
        <f t="shared" si="17"/>
        <v>318750</v>
      </c>
      <c r="P153" s="80">
        <f t="shared" si="18"/>
        <v>56250</v>
      </c>
      <c r="Q153" s="80"/>
      <c r="R153" s="128">
        <v>150000</v>
      </c>
      <c r="S153" s="128">
        <v>150000</v>
      </c>
      <c r="T153" s="128"/>
      <c r="U153" s="128"/>
      <c r="V153" s="80">
        <f>SUM(Q153:U153)</f>
        <v>300000</v>
      </c>
      <c r="W153" s="188"/>
      <c r="X153" s="101"/>
      <c r="Y153" s="101"/>
      <c r="Z153" s="101"/>
      <c r="AA153" s="101"/>
      <c r="AB153" s="101"/>
      <c r="AC153" s="101"/>
      <c r="AD153" s="101"/>
      <c r="AE153" s="101"/>
      <c r="AF153" s="101"/>
      <c r="AG153" s="101"/>
      <c r="AH153" s="189"/>
      <c r="AI153" s="219"/>
      <c r="AJ153" s="101"/>
      <c r="AK153" s="102"/>
      <c r="AL153" s="102"/>
      <c r="AM153" s="102"/>
      <c r="AN153" s="103"/>
      <c r="AO153" s="103"/>
      <c r="AP153" s="103"/>
      <c r="AQ153" s="103"/>
      <c r="AR153" s="103"/>
      <c r="AS153" s="103"/>
      <c r="AT153" s="199"/>
      <c r="AU153" s="222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99"/>
      <c r="BG153" s="222"/>
      <c r="BH153" s="104"/>
      <c r="BI153" s="104"/>
      <c r="BJ153" s="104"/>
      <c r="BK153" s="104"/>
      <c r="BL153" s="104"/>
      <c r="BM153" s="104"/>
      <c r="BN153" s="104"/>
      <c r="BO153" s="109"/>
      <c r="BP153" s="109"/>
      <c r="BQ153" s="109"/>
      <c r="BR153" s="239"/>
      <c r="BS153" s="188"/>
      <c r="BT153" s="101"/>
      <c r="BU153" s="101"/>
      <c r="BV153" s="101"/>
      <c r="BW153" s="101"/>
      <c r="BX153" s="101"/>
      <c r="BY153" s="101"/>
      <c r="BZ153" s="101"/>
      <c r="CA153" s="101"/>
      <c r="CB153" s="101"/>
      <c r="CC153" s="101"/>
      <c r="CD153" s="189"/>
      <c r="CE153" s="35"/>
      <c r="CF153" s="35"/>
      <c r="CG153" s="35"/>
    </row>
    <row r="154" spans="1:104" s="108" customFormat="1" ht="38.25" hidden="1" customHeight="1" outlineLevel="3" x14ac:dyDescent="0.25">
      <c r="A154" s="5"/>
      <c r="B154" s="5"/>
      <c r="C154" s="113"/>
      <c r="E154" s="127">
        <v>2</v>
      </c>
      <c r="H154" s="152" t="s">
        <v>264</v>
      </c>
      <c r="I154" s="162" t="s">
        <v>317</v>
      </c>
      <c r="J154" s="33"/>
      <c r="K154" s="33"/>
      <c r="L154" s="34"/>
      <c r="M154" s="34"/>
      <c r="N154" s="54">
        <f>+N152*0.5</f>
        <v>375000</v>
      </c>
      <c r="O154" s="46">
        <f t="shared" si="17"/>
        <v>318750</v>
      </c>
      <c r="P154" s="80">
        <f t="shared" si="18"/>
        <v>56250</v>
      </c>
      <c r="Q154" s="80"/>
      <c r="R154" s="128"/>
      <c r="S154" s="128"/>
      <c r="T154" s="128">
        <v>250000</v>
      </c>
      <c r="U154" s="128">
        <v>200000</v>
      </c>
      <c r="V154" s="80">
        <f>SUM(Q154:U154)</f>
        <v>450000</v>
      </c>
      <c r="W154" s="188"/>
      <c r="X154" s="101"/>
      <c r="Y154" s="101"/>
      <c r="Z154" s="101"/>
      <c r="AA154" s="101"/>
      <c r="AB154" s="101"/>
      <c r="AC154" s="101"/>
      <c r="AD154" s="101"/>
      <c r="AE154" s="101"/>
      <c r="AF154" s="101"/>
      <c r="AG154" s="101"/>
      <c r="AH154" s="189"/>
      <c r="AI154" s="219"/>
      <c r="AJ154" s="101"/>
      <c r="AK154" s="102"/>
      <c r="AL154" s="102"/>
      <c r="AM154" s="102"/>
      <c r="AN154" s="103"/>
      <c r="AO154" s="103"/>
      <c r="AP154" s="103"/>
      <c r="AQ154" s="103"/>
      <c r="AR154" s="103"/>
      <c r="AS154" s="103"/>
      <c r="AT154" s="199"/>
      <c r="AU154" s="222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99"/>
      <c r="BG154" s="222"/>
      <c r="BH154" s="104"/>
      <c r="BI154" s="104"/>
      <c r="BJ154" s="104"/>
      <c r="BK154" s="104"/>
      <c r="BL154" s="104"/>
      <c r="BM154" s="104"/>
      <c r="BN154" s="104"/>
      <c r="BO154" s="109"/>
      <c r="BP154" s="109"/>
      <c r="BQ154" s="109"/>
      <c r="BR154" s="239"/>
      <c r="BS154" s="188"/>
      <c r="BT154" s="101"/>
      <c r="BU154" s="101"/>
      <c r="BV154" s="101"/>
      <c r="BW154" s="101"/>
      <c r="BX154" s="101"/>
      <c r="BY154" s="101"/>
      <c r="BZ154" s="101"/>
      <c r="CA154" s="101"/>
      <c r="CB154" s="101"/>
      <c r="CC154" s="101"/>
      <c r="CD154" s="189"/>
      <c r="CE154" s="35"/>
      <c r="CF154" s="35"/>
      <c r="CG154" s="35"/>
    </row>
    <row r="155" spans="1:104" s="108" customFormat="1" ht="30" hidden="1" outlineLevel="3" collapsed="1" x14ac:dyDescent="0.25">
      <c r="A155" s="107"/>
      <c r="B155" s="107"/>
      <c r="C155" s="113"/>
      <c r="D155" s="108">
        <v>4</v>
      </c>
      <c r="H155" s="153" t="s">
        <v>44</v>
      </c>
      <c r="I155" s="163" t="s">
        <v>268</v>
      </c>
      <c r="J155" s="33"/>
      <c r="K155" s="33">
        <v>48</v>
      </c>
      <c r="L155" s="34">
        <v>2017</v>
      </c>
      <c r="M155" s="34">
        <v>2020</v>
      </c>
      <c r="N155" s="45">
        <v>350000</v>
      </c>
      <c r="O155" s="40">
        <f t="shared" si="17"/>
        <v>297500</v>
      </c>
      <c r="P155" s="97">
        <f t="shared" si="18"/>
        <v>52500</v>
      </c>
      <c r="Q155" s="101">
        <f>350000/4</f>
        <v>87500</v>
      </c>
      <c r="R155" s="101">
        <v>87500</v>
      </c>
      <c r="S155" s="101">
        <f>350000/4</f>
        <v>87500</v>
      </c>
      <c r="T155" s="101">
        <v>87500</v>
      </c>
      <c r="U155" s="101"/>
      <c r="V155" s="97">
        <f>SUM(V156)</f>
        <v>350000</v>
      </c>
      <c r="W155" s="188"/>
      <c r="X155" s="101"/>
      <c r="Y155" s="101"/>
      <c r="Z155" s="101"/>
      <c r="AA155" s="101"/>
      <c r="AB155" s="101"/>
      <c r="AC155" s="101"/>
      <c r="AD155" s="101"/>
      <c r="AE155" s="101"/>
      <c r="AF155" s="101"/>
      <c r="AG155" s="101"/>
      <c r="AH155" s="189"/>
      <c r="AI155" s="188"/>
      <c r="AJ155" s="101"/>
      <c r="AK155" s="101"/>
      <c r="AL155" s="101"/>
      <c r="AM155" s="101"/>
      <c r="AN155" s="101"/>
      <c r="AO155" s="101"/>
      <c r="AP155" s="101"/>
      <c r="AQ155" s="101"/>
      <c r="AR155" s="101"/>
      <c r="AS155" s="101"/>
      <c r="AT155" s="189"/>
      <c r="AU155" s="188"/>
      <c r="AV155" s="101"/>
      <c r="AW155" s="101"/>
      <c r="AX155" s="101"/>
      <c r="AY155" s="101"/>
      <c r="AZ155" s="101"/>
      <c r="BA155" s="101"/>
      <c r="BB155" s="101"/>
      <c r="BC155" s="101"/>
      <c r="BD155" s="101"/>
      <c r="BE155" s="101"/>
      <c r="BF155" s="189"/>
      <c r="BG155" s="188"/>
      <c r="BH155" s="101"/>
      <c r="BI155" s="101"/>
      <c r="BJ155" s="101"/>
      <c r="BK155" s="101"/>
      <c r="BL155" s="101"/>
      <c r="BM155" s="101"/>
      <c r="BN155" s="101"/>
      <c r="BO155" s="101"/>
      <c r="BP155" s="101"/>
      <c r="BQ155" s="101"/>
      <c r="BR155" s="189"/>
      <c r="BS155" s="188"/>
      <c r="BT155" s="101"/>
      <c r="BU155" s="101"/>
      <c r="BV155" s="101"/>
      <c r="BW155" s="101"/>
      <c r="BX155" s="101"/>
      <c r="BY155" s="101"/>
      <c r="BZ155" s="101"/>
      <c r="CA155" s="101"/>
      <c r="CB155" s="101"/>
      <c r="CC155" s="101"/>
      <c r="CD155" s="189"/>
      <c r="CE155" s="35"/>
      <c r="CF155" s="35"/>
      <c r="CG155" s="35"/>
    </row>
    <row r="156" spans="1:104" s="127" customFormat="1" ht="36" hidden="1" customHeight="1" outlineLevel="3" x14ac:dyDescent="0.25">
      <c r="A156" s="5"/>
      <c r="B156" s="5"/>
      <c r="C156" s="113"/>
      <c r="D156" s="108"/>
      <c r="E156" s="127">
        <v>1</v>
      </c>
      <c r="H156" s="152" t="s">
        <v>267</v>
      </c>
      <c r="I156" s="162" t="s">
        <v>266</v>
      </c>
      <c r="J156" s="96"/>
      <c r="K156" s="96"/>
      <c r="L156" s="14"/>
      <c r="M156" s="14"/>
      <c r="N156" s="54">
        <v>350000</v>
      </c>
      <c r="O156" s="46">
        <f t="shared" si="17"/>
        <v>297500</v>
      </c>
      <c r="P156" s="80">
        <f t="shared" si="18"/>
        <v>52500</v>
      </c>
      <c r="Q156" s="136">
        <v>87500</v>
      </c>
      <c r="R156" s="136">
        <v>87500</v>
      </c>
      <c r="S156" s="136">
        <v>87500</v>
      </c>
      <c r="T156" s="136">
        <v>87500</v>
      </c>
      <c r="U156" s="128"/>
      <c r="V156" s="80">
        <f>SUM(Q156:U156)</f>
        <v>350000</v>
      </c>
      <c r="W156" s="190"/>
      <c r="X156" s="129"/>
      <c r="Y156" s="130"/>
      <c r="Z156" s="130"/>
      <c r="AA156" s="131"/>
      <c r="AB156" s="131"/>
      <c r="AC156" s="131"/>
      <c r="AD156" s="131"/>
      <c r="AE156" s="131"/>
      <c r="AF156" s="131"/>
      <c r="AG156" s="131"/>
      <c r="AH156" s="191"/>
      <c r="AI156" s="218"/>
      <c r="AJ156" s="131"/>
      <c r="AK156" s="131"/>
      <c r="AL156" s="131"/>
      <c r="AM156" s="131"/>
      <c r="AN156" s="131"/>
      <c r="AO156" s="131"/>
      <c r="AP156" s="131"/>
      <c r="AQ156" s="131"/>
      <c r="AR156" s="131"/>
      <c r="AS156" s="131"/>
      <c r="AT156" s="191"/>
      <c r="AU156" s="218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131"/>
      <c r="BF156" s="191"/>
      <c r="BG156" s="218"/>
      <c r="BH156" s="131"/>
      <c r="BI156" s="131"/>
      <c r="BJ156" s="131"/>
      <c r="BK156" s="131"/>
      <c r="BL156" s="131"/>
      <c r="BM156" s="131"/>
      <c r="BN156" s="131"/>
      <c r="BO156" s="131"/>
      <c r="BP156" s="131"/>
      <c r="BQ156" s="131"/>
      <c r="BR156" s="191"/>
      <c r="BS156" s="243"/>
      <c r="BT156" s="137"/>
      <c r="BU156" s="137"/>
      <c r="BV156" s="137"/>
      <c r="BW156" s="137"/>
      <c r="BX156" s="137"/>
      <c r="BY156" s="128"/>
      <c r="BZ156" s="128"/>
      <c r="CA156" s="128"/>
      <c r="CB156" s="128"/>
      <c r="CC156" s="128"/>
      <c r="CD156" s="193"/>
      <c r="CE156" s="126"/>
      <c r="CF156" s="126"/>
      <c r="CG156" s="126"/>
    </row>
    <row r="157" spans="1:104" s="108" customFormat="1" ht="31.5" hidden="1" customHeight="1" outlineLevel="3" collapsed="1" x14ac:dyDescent="0.25">
      <c r="A157" s="107"/>
      <c r="B157" s="107"/>
      <c r="C157" s="113"/>
      <c r="D157" s="108">
        <v>5</v>
      </c>
      <c r="H157" s="153" t="s">
        <v>45</v>
      </c>
      <c r="I157" s="163" t="s">
        <v>260</v>
      </c>
      <c r="J157" s="33"/>
      <c r="K157" s="33">
        <v>48</v>
      </c>
      <c r="L157" s="34">
        <v>2018</v>
      </c>
      <c r="M157" s="34">
        <v>2021</v>
      </c>
      <c r="N157" s="45">
        <v>200000</v>
      </c>
      <c r="O157" s="40">
        <f t="shared" si="17"/>
        <v>170000</v>
      </c>
      <c r="P157" s="97">
        <f t="shared" si="18"/>
        <v>30000</v>
      </c>
      <c r="Q157" s="97"/>
      <c r="R157" s="101">
        <f>200000/4</f>
        <v>50000</v>
      </c>
      <c r="S157" s="101">
        <v>50000</v>
      </c>
      <c r="T157" s="101">
        <v>50000</v>
      </c>
      <c r="U157" s="101">
        <v>50000</v>
      </c>
      <c r="V157" s="97">
        <f>SUM(V158)</f>
        <v>200000</v>
      </c>
      <c r="W157" s="188"/>
      <c r="X157" s="101"/>
      <c r="Y157" s="101"/>
      <c r="Z157" s="101"/>
      <c r="AA157" s="101"/>
      <c r="AB157" s="101"/>
      <c r="AC157" s="101"/>
      <c r="AD157" s="101"/>
      <c r="AE157" s="101"/>
      <c r="AF157" s="101"/>
      <c r="AG157" s="101"/>
      <c r="AH157" s="189"/>
      <c r="AI157" s="188"/>
      <c r="AJ157" s="101"/>
      <c r="AK157" s="101"/>
      <c r="AL157" s="101"/>
      <c r="AM157" s="101"/>
      <c r="AN157" s="101"/>
      <c r="AO157" s="101"/>
      <c r="AP157" s="101"/>
      <c r="AQ157" s="101"/>
      <c r="AR157" s="101"/>
      <c r="AS157" s="101"/>
      <c r="AT157" s="189"/>
      <c r="AU157" s="188"/>
      <c r="AV157" s="101"/>
      <c r="AW157" s="101"/>
      <c r="AX157" s="101"/>
      <c r="AY157" s="101"/>
      <c r="AZ157" s="101"/>
      <c r="BA157" s="101"/>
      <c r="BB157" s="101"/>
      <c r="BC157" s="101"/>
      <c r="BD157" s="101"/>
      <c r="BE157" s="101"/>
      <c r="BF157" s="189"/>
      <c r="BG157" s="188"/>
      <c r="BH157" s="101"/>
      <c r="BI157" s="101"/>
      <c r="BJ157" s="101"/>
      <c r="BK157" s="101"/>
      <c r="BL157" s="101"/>
      <c r="BM157" s="101"/>
      <c r="BN157" s="101"/>
      <c r="BO157" s="101"/>
      <c r="BP157" s="101"/>
      <c r="BQ157" s="101"/>
      <c r="BR157" s="189"/>
      <c r="BS157" s="188"/>
      <c r="BT157" s="101"/>
      <c r="BU157" s="101"/>
      <c r="BV157" s="101"/>
      <c r="BW157" s="101"/>
      <c r="BX157" s="101"/>
      <c r="BY157" s="101"/>
      <c r="BZ157" s="101"/>
      <c r="CA157" s="101"/>
      <c r="CB157" s="101"/>
      <c r="CC157" s="101"/>
      <c r="CD157" s="189"/>
      <c r="CE157" s="35"/>
      <c r="CF157" s="35"/>
      <c r="CG157" s="35"/>
    </row>
    <row r="158" spans="1:104" s="127" customFormat="1" ht="30" hidden="1" outlineLevel="3" x14ac:dyDescent="0.25">
      <c r="A158" s="5"/>
      <c r="B158" s="5"/>
      <c r="C158" s="113"/>
      <c r="D158" s="108"/>
      <c r="E158" s="127">
        <v>1</v>
      </c>
      <c r="H158" s="154" t="s">
        <v>269</v>
      </c>
      <c r="I158" s="162" t="s">
        <v>313</v>
      </c>
      <c r="J158" s="96"/>
      <c r="K158" s="96"/>
      <c r="L158" s="14"/>
      <c r="M158" s="14"/>
      <c r="N158" s="54">
        <v>200000</v>
      </c>
      <c r="O158" s="46">
        <f t="shared" si="17"/>
        <v>170000</v>
      </c>
      <c r="P158" s="80">
        <f t="shared" si="18"/>
        <v>30000</v>
      </c>
      <c r="Q158" s="80"/>
      <c r="R158" s="128">
        <v>50000</v>
      </c>
      <c r="S158" s="128">
        <v>50000</v>
      </c>
      <c r="T158" s="128">
        <v>50000</v>
      </c>
      <c r="U158" s="128">
        <v>50000</v>
      </c>
      <c r="V158" s="80">
        <f>SUM(R158:U158)</f>
        <v>200000</v>
      </c>
      <c r="W158" s="192"/>
      <c r="X158" s="128"/>
      <c r="Y158" s="128"/>
      <c r="Z158" s="128"/>
      <c r="AA158" s="128"/>
      <c r="AB158" s="128"/>
      <c r="AC158" s="128"/>
      <c r="AD158" s="128"/>
      <c r="AE158" s="128"/>
      <c r="AF158" s="128"/>
      <c r="AG158" s="128"/>
      <c r="AH158" s="193"/>
      <c r="AI158" s="220"/>
      <c r="AJ158" s="132"/>
      <c r="AK158" s="132"/>
      <c r="AL158" s="129"/>
      <c r="AM158" s="129"/>
      <c r="AN158" s="130"/>
      <c r="AO158" s="130"/>
      <c r="AP158" s="131"/>
      <c r="AQ158" s="131"/>
      <c r="AR158" s="128"/>
      <c r="AS158" s="128"/>
      <c r="AT158" s="193"/>
      <c r="AU158" s="192"/>
      <c r="AV158" s="128"/>
      <c r="AW158" s="128"/>
      <c r="AX158" s="128"/>
      <c r="AY158" s="129"/>
      <c r="AZ158" s="129"/>
      <c r="BA158" s="130"/>
      <c r="BB158" s="130"/>
      <c r="BC158" s="131"/>
      <c r="BD158" s="131"/>
      <c r="BE158" s="128"/>
      <c r="BF158" s="193"/>
      <c r="BG158" s="192"/>
      <c r="BH158" s="128"/>
      <c r="BI158" s="128"/>
      <c r="BJ158" s="129"/>
      <c r="BK158" s="129"/>
      <c r="BL158" s="130"/>
      <c r="BM158" s="130"/>
      <c r="BN158" s="131"/>
      <c r="BO158" s="131"/>
      <c r="BP158" s="128"/>
      <c r="BQ158" s="128"/>
      <c r="BR158" s="193"/>
      <c r="BS158" s="192"/>
      <c r="BT158" s="128"/>
      <c r="BU158" s="128"/>
      <c r="BV158" s="128"/>
      <c r="BW158" s="128"/>
      <c r="BX158" s="128"/>
      <c r="BY158" s="128"/>
      <c r="BZ158" s="128"/>
      <c r="CA158" s="128"/>
      <c r="CB158" s="128"/>
      <c r="CC158" s="128"/>
      <c r="CD158" s="193"/>
      <c r="CE158" s="126"/>
      <c r="CF158" s="126"/>
      <c r="CG158" s="126"/>
    </row>
    <row r="159" spans="1:104" s="108" customFormat="1" ht="31.5" hidden="1" customHeight="1" outlineLevel="3" collapsed="1" x14ac:dyDescent="0.25">
      <c r="A159" s="107"/>
      <c r="B159" s="107"/>
      <c r="C159" s="113"/>
      <c r="D159" s="108">
        <v>6</v>
      </c>
      <c r="H159" s="153" t="s">
        <v>46</v>
      </c>
      <c r="I159" s="163" t="s">
        <v>388</v>
      </c>
      <c r="J159" s="33"/>
      <c r="K159" s="33">
        <v>60</v>
      </c>
      <c r="L159" s="34">
        <v>2017</v>
      </c>
      <c r="M159" s="34">
        <v>2021</v>
      </c>
      <c r="N159" s="45">
        <f>35000+60000+1235000</f>
        <v>1330000</v>
      </c>
      <c r="O159" s="40">
        <f t="shared" si="17"/>
        <v>1130500</v>
      </c>
      <c r="P159" s="97">
        <f t="shared" si="18"/>
        <v>199500</v>
      </c>
      <c r="Q159" s="97">
        <v>166000</v>
      </c>
      <c r="R159" s="101">
        <v>266000</v>
      </c>
      <c r="S159" s="101">
        <v>266000</v>
      </c>
      <c r="T159" s="101">
        <v>266000</v>
      </c>
      <c r="U159" s="101">
        <v>366000</v>
      </c>
      <c r="V159" s="97">
        <f>SUM(V160:V161)</f>
        <v>1330000</v>
      </c>
      <c r="W159" s="188"/>
      <c r="X159" s="101"/>
      <c r="Y159" s="101"/>
      <c r="Z159" s="101"/>
      <c r="AA159" s="101"/>
      <c r="AB159" s="101"/>
      <c r="AC159" s="101"/>
      <c r="AD159" s="101"/>
      <c r="AE159" s="101"/>
      <c r="AF159" s="101"/>
      <c r="AG159" s="101"/>
      <c r="AH159" s="189"/>
      <c r="AI159" s="188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89"/>
      <c r="AU159" s="188"/>
      <c r="AV159" s="101"/>
      <c r="AW159" s="101"/>
      <c r="AX159" s="101"/>
      <c r="AY159" s="101"/>
      <c r="AZ159" s="101"/>
      <c r="BA159" s="101"/>
      <c r="BB159" s="101"/>
      <c r="BC159" s="101"/>
      <c r="BD159" s="101"/>
      <c r="BE159" s="101"/>
      <c r="BF159" s="189"/>
      <c r="BG159" s="188"/>
      <c r="BH159" s="101"/>
      <c r="BI159" s="101"/>
      <c r="BJ159" s="101"/>
      <c r="BK159" s="101"/>
      <c r="BL159" s="101"/>
      <c r="BM159" s="101"/>
      <c r="BN159" s="101"/>
      <c r="BO159" s="101"/>
      <c r="BP159" s="101"/>
      <c r="BQ159" s="101"/>
      <c r="BR159" s="189"/>
      <c r="BS159" s="188"/>
      <c r="BT159" s="101"/>
      <c r="BU159" s="101"/>
      <c r="BV159" s="101"/>
      <c r="BW159" s="101"/>
      <c r="BX159" s="101"/>
      <c r="BY159" s="101"/>
      <c r="BZ159" s="101"/>
      <c r="CA159" s="101"/>
      <c r="CB159" s="101"/>
      <c r="CC159" s="101"/>
      <c r="CD159" s="189"/>
      <c r="CE159" s="35"/>
      <c r="CF159" s="35"/>
      <c r="CG159" s="35"/>
    </row>
    <row r="160" spans="1:104" s="127" customFormat="1" ht="34.5" hidden="1" customHeight="1" outlineLevel="3" x14ac:dyDescent="0.25">
      <c r="A160" s="5"/>
      <c r="B160" s="5"/>
      <c r="C160" s="113"/>
      <c r="D160" s="108"/>
      <c r="E160" s="127">
        <v>1</v>
      </c>
      <c r="H160" s="152" t="s">
        <v>270</v>
      </c>
      <c r="I160" s="162" t="s">
        <v>321</v>
      </c>
      <c r="J160" s="96"/>
      <c r="K160" s="96"/>
      <c r="L160" s="14"/>
      <c r="M160" s="14"/>
      <c r="N160" s="54">
        <v>665000</v>
      </c>
      <c r="O160" s="46">
        <f t="shared" si="17"/>
        <v>565250</v>
      </c>
      <c r="P160" s="80">
        <f t="shared" si="18"/>
        <v>99750</v>
      </c>
      <c r="Q160" s="80">
        <f>+N160/5</f>
        <v>133000</v>
      </c>
      <c r="R160" s="136">
        <v>133000</v>
      </c>
      <c r="S160" s="136">
        <v>133000</v>
      </c>
      <c r="T160" s="136">
        <v>133000</v>
      </c>
      <c r="U160" s="136">
        <v>133000</v>
      </c>
      <c r="V160" s="80">
        <f>SUM(Q160:U160)</f>
        <v>665000</v>
      </c>
      <c r="W160" s="190"/>
      <c r="X160" s="129"/>
      <c r="Y160" s="130"/>
      <c r="Z160" s="130"/>
      <c r="AA160" s="131"/>
      <c r="AB160" s="131"/>
      <c r="AC160" s="137"/>
      <c r="AD160" s="131"/>
      <c r="AE160" s="131"/>
      <c r="AF160" s="131"/>
      <c r="AG160" s="131"/>
      <c r="AH160" s="191"/>
      <c r="AI160" s="218"/>
      <c r="AJ160" s="131"/>
      <c r="AK160" s="131"/>
      <c r="AL160" s="131"/>
      <c r="AM160" s="131"/>
      <c r="AN160" s="131"/>
      <c r="AO160" s="131"/>
      <c r="AP160" s="131"/>
      <c r="AQ160" s="131"/>
      <c r="AR160" s="131"/>
      <c r="AS160" s="131"/>
      <c r="AT160" s="191"/>
      <c r="AU160" s="218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131"/>
      <c r="BF160" s="191"/>
      <c r="BG160" s="218"/>
      <c r="BH160" s="131"/>
      <c r="BI160" s="131"/>
      <c r="BJ160" s="131"/>
      <c r="BK160" s="131"/>
      <c r="BL160" s="131"/>
      <c r="BM160" s="131"/>
      <c r="BN160" s="131"/>
      <c r="BO160" s="131"/>
      <c r="BP160" s="131"/>
      <c r="BQ160" s="131"/>
      <c r="BR160" s="191"/>
      <c r="BS160" s="218"/>
      <c r="BT160" s="131"/>
      <c r="BU160" s="131"/>
      <c r="BV160" s="131"/>
      <c r="BW160" s="131"/>
      <c r="BX160" s="131"/>
      <c r="BY160" s="131"/>
      <c r="BZ160" s="131"/>
      <c r="CA160" s="131"/>
      <c r="CB160" s="131"/>
      <c r="CC160" s="131"/>
      <c r="CD160" s="191"/>
      <c r="CE160" s="126"/>
      <c r="CF160" s="126"/>
      <c r="CG160" s="126"/>
    </row>
    <row r="161" spans="1:85" s="127" customFormat="1" ht="23.25" hidden="1" customHeight="1" outlineLevel="3" x14ac:dyDescent="0.25">
      <c r="A161" s="5"/>
      <c r="B161" s="5"/>
      <c r="C161" s="113"/>
      <c r="D161" s="108"/>
      <c r="E161" s="127">
        <v>2</v>
      </c>
      <c r="H161" s="152" t="s">
        <v>271</v>
      </c>
      <c r="I161" s="162" t="s">
        <v>394</v>
      </c>
      <c r="J161" s="96"/>
      <c r="K161" s="96"/>
      <c r="L161" s="14"/>
      <c r="M161" s="14"/>
      <c r="N161" s="54">
        <v>665000</v>
      </c>
      <c r="O161" s="46">
        <f t="shared" si="17"/>
        <v>565250</v>
      </c>
      <c r="P161" s="80">
        <f t="shared" si="18"/>
        <v>99750</v>
      </c>
      <c r="Q161" s="80">
        <f>+N161/5</f>
        <v>133000</v>
      </c>
      <c r="R161" s="136">
        <v>133000</v>
      </c>
      <c r="S161" s="136">
        <v>133000</v>
      </c>
      <c r="T161" s="136">
        <v>133000</v>
      </c>
      <c r="U161" s="136">
        <v>133000</v>
      </c>
      <c r="V161" s="80">
        <f>SUM(Q161:U161)</f>
        <v>665000</v>
      </c>
      <c r="W161" s="190"/>
      <c r="X161" s="129"/>
      <c r="Y161" s="130"/>
      <c r="Z161" s="130"/>
      <c r="AA161" s="131"/>
      <c r="AB161" s="131"/>
      <c r="AC161" s="137"/>
      <c r="AD161" s="131"/>
      <c r="AE161" s="131"/>
      <c r="AF161" s="131"/>
      <c r="AG161" s="131"/>
      <c r="AH161" s="191"/>
      <c r="AI161" s="218"/>
      <c r="AJ161" s="131"/>
      <c r="AK161" s="131"/>
      <c r="AL161" s="131"/>
      <c r="AM161" s="131"/>
      <c r="AN161" s="131"/>
      <c r="AO161" s="131"/>
      <c r="AP161" s="131"/>
      <c r="AQ161" s="131"/>
      <c r="AR161" s="131"/>
      <c r="AS161" s="131"/>
      <c r="AT161" s="191"/>
      <c r="AU161" s="218"/>
      <c r="AV161" s="131"/>
      <c r="AW161" s="131"/>
      <c r="AX161" s="131"/>
      <c r="AY161" s="131"/>
      <c r="AZ161" s="131"/>
      <c r="BA161" s="131"/>
      <c r="BB161" s="131"/>
      <c r="BC161" s="131"/>
      <c r="BD161" s="131"/>
      <c r="BE161" s="131"/>
      <c r="BF161" s="191"/>
      <c r="BG161" s="218"/>
      <c r="BH161" s="131"/>
      <c r="BI161" s="131"/>
      <c r="BJ161" s="131"/>
      <c r="BK161" s="131"/>
      <c r="BL161" s="131"/>
      <c r="BM161" s="131"/>
      <c r="BN161" s="131"/>
      <c r="BO161" s="131"/>
      <c r="BP161" s="131"/>
      <c r="BQ161" s="131"/>
      <c r="BR161" s="191"/>
      <c r="BS161" s="218"/>
      <c r="BT161" s="131"/>
      <c r="BU161" s="131"/>
      <c r="BV161" s="131"/>
      <c r="BW161" s="131"/>
      <c r="BX161" s="131"/>
      <c r="BY161" s="131"/>
      <c r="BZ161" s="131"/>
      <c r="CA161" s="131"/>
      <c r="CB161" s="131"/>
      <c r="CC161" s="131"/>
      <c r="CD161" s="191"/>
      <c r="CE161" s="126"/>
      <c r="CF161" s="126"/>
      <c r="CG161" s="126"/>
    </row>
    <row r="162" spans="1:85" s="100" customFormat="1" ht="42.75" customHeight="1" outlineLevel="2" collapsed="1" x14ac:dyDescent="0.25">
      <c r="C162" s="100">
        <v>2</v>
      </c>
      <c r="D162" s="116"/>
      <c r="H162" s="152" t="s">
        <v>40</v>
      </c>
      <c r="I162" s="159" t="s">
        <v>248</v>
      </c>
      <c r="J162" s="96">
        <v>2021</v>
      </c>
      <c r="K162" s="96"/>
      <c r="L162" s="14"/>
      <c r="M162" s="14"/>
      <c r="N162" s="44">
        <v>2500000</v>
      </c>
      <c r="O162" s="44">
        <f t="shared" si="17"/>
        <v>2125000</v>
      </c>
      <c r="P162" s="20">
        <f t="shared" si="18"/>
        <v>375000</v>
      </c>
      <c r="Q162" s="20">
        <f t="shared" ref="Q162:V162" si="21">+Q163+Q166+Q170+Q174</f>
        <v>50000</v>
      </c>
      <c r="R162" s="20">
        <f t="shared" si="21"/>
        <v>300000</v>
      </c>
      <c r="S162" s="20">
        <f t="shared" si="21"/>
        <v>500000</v>
      </c>
      <c r="T162" s="20">
        <f t="shared" si="21"/>
        <v>500000</v>
      </c>
      <c r="U162" s="20">
        <f t="shared" si="21"/>
        <v>1150000</v>
      </c>
      <c r="V162" s="20">
        <f t="shared" si="21"/>
        <v>2500000</v>
      </c>
      <c r="W162" s="180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81"/>
      <c r="AI162" s="180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81"/>
      <c r="AU162" s="180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81"/>
      <c r="BG162" s="180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81"/>
      <c r="BS162" s="180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81"/>
      <c r="CE162" s="99"/>
      <c r="CF162" s="99"/>
      <c r="CG162" s="99"/>
    </row>
    <row r="163" spans="1:85" s="108" customFormat="1" ht="30" hidden="1" outlineLevel="3" x14ac:dyDescent="0.25">
      <c r="A163" s="116"/>
      <c r="B163" s="116"/>
      <c r="C163" s="116"/>
      <c r="D163" s="108">
        <v>1</v>
      </c>
      <c r="H163" s="153" t="s">
        <v>47</v>
      </c>
      <c r="I163" s="160" t="s">
        <v>245</v>
      </c>
      <c r="J163" s="33"/>
      <c r="K163" s="33">
        <v>60</v>
      </c>
      <c r="L163" s="34">
        <v>2017</v>
      </c>
      <c r="M163" s="34">
        <v>2021</v>
      </c>
      <c r="N163" s="45">
        <f>+N162/4</f>
        <v>625000</v>
      </c>
      <c r="O163" s="40">
        <f t="shared" si="17"/>
        <v>531250</v>
      </c>
      <c r="P163" s="97">
        <f t="shared" si="18"/>
        <v>93750</v>
      </c>
      <c r="Q163" s="97">
        <v>25000</v>
      </c>
      <c r="R163" s="101">
        <v>125000</v>
      </c>
      <c r="S163" s="101">
        <v>125000</v>
      </c>
      <c r="T163" s="101">
        <v>125000</v>
      </c>
      <c r="U163" s="101">
        <v>225000</v>
      </c>
      <c r="V163" s="97">
        <f>SUM(V164:V165)</f>
        <v>625000</v>
      </c>
      <c r="W163" s="194"/>
      <c r="X163" s="110"/>
      <c r="Y163" s="110"/>
      <c r="Z163" s="110"/>
      <c r="AA163" s="110"/>
      <c r="AB163" s="110"/>
      <c r="AC163" s="110"/>
      <c r="AD163" s="110"/>
      <c r="AE163" s="110"/>
      <c r="AF163" s="110"/>
      <c r="AG163" s="110"/>
      <c r="AH163" s="195"/>
      <c r="AI163" s="194"/>
      <c r="AJ163" s="110"/>
      <c r="AK163" s="110"/>
      <c r="AL163" s="110"/>
      <c r="AM163" s="110"/>
      <c r="AN163" s="110"/>
      <c r="AO163" s="110"/>
      <c r="AP163" s="110"/>
      <c r="AQ163" s="110"/>
      <c r="AR163" s="110"/>
      <c r="AS163" s="110"/>
      <c r="AT163" s="195"/>
      <c r="AU163" s="194"/>
      <c r="AV163" s="110"/>
      <c r="AW163" s="110"/>
      <c r="AX163" s="110"/>
      <c r="AY163" s="110"/>
      <c r="AZ163" s="110"/>
      <c r="BA163" s="110"/>
      <c r="BB163" s="110"/>
      <c r="BC163" s="110"/>
      <c r="BD163" s="110"/>
      <c r="BE163" s="110"/>
      <c r="BF163" s="195"/>
      <c r="BG163" s="194"/>
      <c r="BH163" s="110"/>
      <c r="BI163" s="110"/>
      <c r="BJ163" s="110"/>
      <c r="BK163" s="110"/>
      <c r="BL163" s="110"/>
      <c r="BM163" s="110"/>
      <c r="BN163" s="110"/>
      <c r="BO163" s="110"/>
      <c r="BP163" s="110"/>
      <c r="BQ163" s="110"/>
      <c r="BR163" s="195"/>
      <c r="BS163" s="194"/>
      <c r="BT163" s="110"/>
      <c r="BU163" s="110"/>
      <c r="BV163" s="110"/>
      <c r="BW163" s="110"/>
      <c r="BX163" s="110"/>
      <c r="BY163" s="110"/>
      <c r="BZ163" s="110"/>
      <c r="CA163" s="110"/>
      <c r="CB163" s="110"/>
      <c r="CC163" s="110"/>
      <c r="CD163" s="195"/>
      <c r="CE163" s="35"/>
      <c r="CF163" s="35"/>
      <c r="CG163" s="35"/>
    </row>
    <row r="164" spans="1:85" s="127" customFormat="1" ht="28.5" hidden="1" customHeight="1" outlineLevel="3" x14ac:dyDescent="0.25">
      <c r="A164" s="5"/>
      <c r="B164" s="5"/>
      <c r="C164" s="113"/>
      <c r="D164" s="108"/>
      <c r="E164" s="127">
        <v>1</v>
      </c>
      <c r="H164" s="152" t="s">
        <v>47</v>
      </c>
      <c r="I164" s="162" t="s">
        <v>322</v>
      </c>
      <c r="J164" s="96"/>
      <c r="K164" s="96"/>
      <c r="L164" s="14"/>
      <c r="M164" s="14"/>
      <c r="N164" s="54">
        <f>+N163*0.5</f>
        <v>312500</v>
      </c>
      <c r="O164" s="46">
        <f t="shared" si="17"/>
        <v>265625</v>
      </c>
      <c r="P164" s="80">
        <f t="shared" si="18"/>
        <v>46875</v>
      </c>
      <c r="Q164" s="80">
        <v>25000</v>
      </c>
      <c r="R164" s="136">
        <v>62500</v>
      </c>
      <c r="S164" s="136">
        <v>62500</v>
      </c>
      <c r="T164" s="136">
        <v>62500</v>
      </c>
      <c r="U164" s="136">
        <v>112500</v>
      </c>
      <c r="V164" s="80">
        <f>SUM(Q164:U164)</f>
        <v>325000</v>
      </c>
      <c r="W164" s="190"/>
      <c r="X164" s="129"/>
      <c r="Y164" s="130"/>
      <c r="Z164" s="130"/>
      <c r="AA164" s="131"/>
      <c r="AB164" s="131"/>
      <c r="AC164" s="137"/>
      <c r="AD164" s="131"/>
      <c r="AE164" s="131"/>
      <c r="AF164" s="131"/>
      <c r="AG164" s="131"/>
      <c r="AH164" s="191"/>
      <c r="AI164" s="218"/>
      <c r="AJ164" s="131"/>
      <c r="AK164" s="131"/>
      <c r="AL164" s="131"/>
      <c r="AM164" s="131"/>
      <c r="AN164" s="131"/>
      <c r="AO164" s="131"/>
      <c r="AP164" s="131"/>
      <c r="AQ164" s="131"/>
      <c r="AR164" s="131"/>
      <c r="AS164" s="131"/>
      <c r="AT164" s="191"/>
      <c r="AU164" s="218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131"/>
      <c r="BF164" s="191"/>
      <c r="BG164" s="218"/>
      <c r="BH164" s="131"/>
      <c r="BI164" s="131"/>
      <c r="BJ164" s="131"/>
      <c r="BK164" s="131"/>
      <c r="BL164" s="131"/>
      <c r="BM164" s="131"/>
      <c r="BN164" s="131"/>
      <c r="BO164" s="131"/>
      <c r="BP164" s="131"/>
      <c r="BQ164" s="131"/>
      <c r="BR164" s="191"/>
      <c r="BS164" s="218"/>
      <c r="BT164" s="131"/>
      <c r="BU164" s="131"/>
      <c r="BV164" s="131"/>
      <c r="BW164" s="131"/>
      <c r="BX164" s="131"/>
      <c r="BY164" s="131"/>
      <c r="BZ164" s="131"/>
      <c r="CA164" s="131"/>
      <c r="CB164" s="131"/>
      <c r="CC164" s="131"/>
      <c r="CD164" s="191"/>
      <c r="CE164" s="126"/>
      <c r="CF164" s="126"/>
      <c r="CG164" s="126"/>
    </row>
    <row r="165" spans="1:85" s="127" customFormat="1" ht="23.25" hidden="1" customHeight="1" outlineLevel="3" x14ac:dyDescent="0.25">
      <c r="A165" s="5"/>
      <c r="B165" s="5"/>
      <c r="C165" s="113"/>
      <c r="D165" s="108"/>
      <c r="E165" s="127">
        <v>2</v>
      </c>
      <c r="H165" s="152" t="s">
        <v>47</v>
      </c>
      <c r="I165" s="162" t="s">
        <v>393</v>
      </c>
      <c r="J165" s="96"/>
      <c r="K165" s="96"/>
      <c r="L165" s="14"/>
      <c r="M165" s="14"/>
      <c r="N165" s="54">
        <f>+N163*0.5</f>
        <v>312500</v>
      </c>
      <c r="O165" s="46">
        <f t="shared" si="17"/>
        <v>265625</v>
      </c>
      <c r="P165" s="80">
        <f t="shared" si="18"/>
        <v>46875</v>
      </c>
      <c r="Q165" s="80"/>
      <c r="R165" s="136">
        <v>62500</v>
      </c>
      <c r="S165" s="136">
        <v>62500</v>
      </c>
      <c r="T165" s="136">
        <v>62500</v>
      </c>
      <c r="U165" s="136">
        <v>112500</v>
      </c>
      <c r="V165" s="80">
        <f>SUM(Q165:U165)</f>
        <v>300000</v>
      </c>
      <c r="W165" s="190"/>
      <c r="X165" s="129"/>
      <c r="Y165" s="130"/>
      <c r="Z165" s="130"/>
      <c r="AA165" s="131"/>
      <c r="AB165" s="131"/>
      <c r="AC165" s="137"/>
      <c r="AD165" s="131"/>
      <c r="AE165" s="131"/>
      <c r="AF165" s="131"/>
      <c r="AG165" s="131"/>
      <c r="AH165" s="191"/>
      <c r="AI165" s="218"/>
      <c r="AJ165" s="131"/>
      <c r="AK165" s="131"/>
      <c r="AL165" s="131"/>
      <c r="AM165" s="131"/>
      <c r="AN165" s="131"/>
      <c r="AO165" s="131"/>
      <c r="AP165" s="131"/>
      <c r="AQ165" s="131"/>
      <c r="AR165" s="131"/>
      <c r="AS165" s="131"/>
      <c r="AT165" s="191"/>
      <c r="AU165" s="218"/>
      <c r="AV165" s="131"/>
      <c r="AW165" s="131"/>
      <c r="AX165" s="131"/>
      <c r="AY165" s="131"/>
      <c r="AZ165" s="131"/>
      <c r="BA165" s="131"/>
      <c r="BB165" s="131"/>
      <c r="BC165" s="131"/>
      <c r="BD165" s="131"/>
      <c r="BE165" s="131"/>
      <c r="BF165" s="191"/>
      <c r="BG165" s="218"/>
      <c r="BH165" s="131"/>
      <c r="BI165" s="131"/>
      <c r="BJ165" s="131"/>
      <c r="BK165" s="131"/>
      <c r="BL165" s="131"/>
      <c r="BM165" s="131"/>
      <c r="BN165" s="131"/>
      <c r="BO165" s="131"/>
      <c r="BP165" s="131"/>
      <c r="BQ165" s="131"/>
      <c r="BR165" s="191"/>
      <c r="BS165" s="218"/>
      <c r="BT165" s="131"/>
      <c r="BU165" s="131"/>
      <c r="BV165" s="131"/>
      <c r="BW165" s="131"/>
      <c r="BX165" s="131"/>
      <c r="BY165" s="131"/>
      <c r="BZ165" s="131"/>
      <c r="CA165" s="131"/>
      <c r="CB165" s="131"/>
      <c r="CC165" s="131"/>
      <c r="CD165" s="191"/>
      <c r="CE165" s="126"/>
      <c r="CF165" s="126"/>
      <c r="CG165" s="126"/>
    </row>
    <row r="166" spans="1:85" s="108" customFormat="1" ht="30.75" hidden="1" customHeight="1" outlineLevel="3" x14ac:dyDescent="0.25">
      <c r="A166" s="116"/>
      <c r="B166" s="116"/>
      <c r="C166" s="116"/>
      <c r="D166" s="108">
        <v>2</v>
      </c>
      <c r="H166" s="153" t="s">
        <v>48</v>
      </c>
      <c r="I166" s="160" t="s">
        <v>246</v>
      </c>
      <c r="J166" s="33"/>
      <c r="K166" s="33">
        <v>60</v>
      </c>
      <c r="L166" s="34">
        <v>2017</v>
      </c>
      <c r="M166" s="34">
        <v>2021</v>
      </c>
      <c r="N166" s="45">
        <v>625000</v>
      </c>
      <c r="O166" s="40">
        <f t="shared" si="17"/>
        <v>531250</v>
      </c>
      <c r="P166" s="97">
        <f t="shared" si="18"/>
        <v>93750</v>
      </c>
      <c r="Q166" s="97">
        <v>25000</v>
      </c>
      <c r="R166" s="101">
        <v>125000</v>
      </c>
      <c r="S166" s="101">
        <v>125000</v>
      </c>
      <c r="T166" s="101">
        <v>125000</v>
      </c>
      <c r="U166" s="101">
        <v>225000</v>
      </c>
      <c r="V166" s="97">
        <f>SUM(V167:V169)</f>
        <v>625000</v>
      </c>
      <c r="W166" s="194"/>
      <c r="X166" s="110"/>
      <c r="Y166" s="110"/>
      <c r="Z166" s="110"/>
      <c r="AA166" s="110"/>
      <c r="AB166" s="110"/>
      <c r="AC166" s="110"/>
      <c r="AD166" s="110"/>
      <c r="AE166" s="110"/>
      <c r="AF166" s="110"/>
      <c r="AG166" s="110"/>
      <c r="AH166" s="195"/>
      <c r="AI166" s="194"/>
      <c r="AJ166" s="110"/>
      <c r="AK166" s="110"/>
      <c r="AL166" s="110"/>
      <c r="AM166" s="110"/>
      <c r="AN166" s="110"/>
      <c r="AO166" s="110"/>
      <c r="AP166" s="110"/>
      <c r="AQ166" s="110"/>
      <c r="AR166" s="110"/>
      <c r="AS166" s="110"/>
      <c r="AT166" s="195"/>
      <c r="AU166" s="194"/>
      <c r="AV166" s="110"/>
      <c r="AW166" s="110"/>
      <c r="AX166" s="110"/>
      <c r="AY166" s="110"/>
      <c r="AZ166" s="110"/>
      <c r="BA166" s="110"/>
      <c r="BB166" s="110"/>
      <c r="BC166" s="110"/>
      <c r="BD166" s="110"/>
      <c r="BE166" s="110"/>
      <c r="BF166" s="195"/>
      <c r="BG166" s="194"/>
      <c r="BH166" s="110"/>
      <c r="BI166" s="110"/>
      <c r="BJ166" s="110"/>
      <c r="BK166" s="110"/>
      <c r="BL166" s="110"/>
      <c r="BM166" s="110"/>
      <c r="BN166" s="110"/>
      <c r="BO166" s="110"/>
      <c r="BP166" s="110"/>
      <c r="BQ166" s="110"/>
      <c r="BR166" s="195"/>
      <c r="BS166" s="194"/>
      <c r="BT166" s="110"/>
      <c r="BU166" s="110"/>
      <c r="BV166" s="110"/>
      <c r="BW166" s="110"/>
      <c r="BX166" s="110"/>
      <c r="BY166" s="110"/>
      <c r="BZ166" s="110"/>
      <c r="CA166" s="110"/>
      <c r="CB166" s="110"/>
      <c r="CC166" s="110"/>
      <c r="CD166" s="195"/>
      <c r="CE166" s="35"/>
      <c r="CF166" s="35"/>
      <c r="CG166" s="35"/>
    </row>
    <row r="167" spans="1:85" s="127" customFormat="1" ht="30.75" hidden="1" customHeight="1" outlineLevel="3" x14ac:dyDescent="0.25">
      <c r="A167" s="100"/>
      <c r="B167" s="100"/>
      <c r="C167" s="114"/>
      <c r="D167" s="108"/>
      <c r="E167" s="127">
        <v>1</v>
      </c>
      <c r="H167" s="152" t="s">
        <v>318</v>
      </c>
      <c r="I167" s="162" t="s">
        <v>324</v>
      </c>
      <c r="J167" s="96"/>
      <c r="K167" s="96"/>
      <c r="L167" s="14"/>
      <c r="M167" s="14"/>
      <c r="N167" s="54">
        <f>+N166*0.4</f>
        <v>250000</v>
      </c>
      <c r="O167" s="46">
        <f t="shared" si="17"/>
        <v>212500</v>
      </c>
      <c r="P167" s="80">
        <f t="shared" si="18"/>
        <v>37500</v>
      </c>
      <c r="Q167" s="80">
        <v>20000</v>
      </c>
      <c r="R167" s="136">
        <v>50000</v>
      </c>
      <c r="S167" s="136">
        <v>50000</v>
      </c>
      <c r="T167" s="136">
        <v>50000</v>
      </c>
      <c r="U167" s="136">
        <v>100000</v>
      </c>
      <c r="V167" s="80">
        <f>SUM(Q167:U167)</f>
        <v>270000</v>
      </c>
      <c r="W167" s="196"/>
      <c r="X167" s="138"/>
      <c r="Y167" s="138"/>
      <c r="Z167" s="138"/>
      <c r="AA167" s="138"/>
      <c r="AB167" s="138"/>
      <c r="AC167" s="138"/>
      <c r="AD167" s="138"/>
      <c r="AE167" s="138"/>
      <c r="AF167" s="138"/>
      <c r="AG167" s="138"/>
      <c r="AH167" s="197"/>
      <c r="AI167" s="196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9"/>
      <c r="AT167" s="221"/>
      <c r="AU167" s="232"/>
      <c r="AV167" s="140"/>
      <c r="AW167" s="140"/>
      <c r="AX167" s="140"/>
      <c r="AY167" s="140"/>
      <c r="AZ167" s="140"/>
      <c r="BA167" s="140"/>
      <c r="BB167" s="141"/>
      <c r="BC167" s="141"/>
      <c r="BD167" s="141"/>
      <c r="BE167" s="141"/>
      <c r="BF167" s="233"/>
      <c r="BG167" s="240"/>
      <c r="BH167" s="141"/>
      <c r="BI167" s="141"/>
      <c r="BJ167" s="141"/>
      <c r="BK167" s="142"/>
      <c r="BL167" s="142"/>
      <c r="BM167" s="142"/>
      <c r="BN167" s="142"/>
      <c r="BO167" s="142"/>
      <c r="BP167" s="142"/>
      <c r="BQ167" s="142"/>
      <c r="BR167" s="241"/>
      <c r="BS167" s="244"/>
      <c r="BT167" s="142"/>
      <c r="BU167" s="142"/>
      <c r="BV167" s="142"/>
      <c r="BW167" s="142"/>
      <c r="BX167" s="142"/>
      <c r="BY167" s="138"/>
      <c r="BZ167" s="138"/>
      <c r="CA167" s="138"/>
      <c r="CB167" s="138"/>
      <c r="CC167" s="138"/>
      <c r="CD167" s="197"/>
      <c r="CE167" s="126"/>
      <c r="CF167" s="126"/>
      <c r="CG167" s="126"/>
    </row>
    <row r="168" spans="1:85" s="127" customFormat="1" ht="30.75" hidden="1" customHeight="1" outlineLevel="3" x14ac:dyDescent="0.25">
      <c r="A168" s="100"/>
      <c r="B168" s="100"/>
      <c r="C168" s="114"/>
      <c r="D168" s="108"/>
      <c r="E168" s="127">
        <v>2</v>
      </c>
      <c r="H168" s="152" t="s">
        <v>319</v>
      </c>
      <c r="I168" s="162" t="s">
        <v>323</v>
      </c>
      <c r="J168" s="96"/>
      <c r="K168" s="96"/>
      <c r="L168" s="14"/>
      <c r="M168" s="14"/>
      <c r="N168" s="54">
        <f>+N166*0.2</f>
        <v>125000</v>
      </c>
      <c r="O168" s="46">
        <f t="shared" si="17"/>
        <v>106250</v>
      </c>
      <c r="P168" s="80">
        <f t="shared" si="18"/>
        <v>18750</v>
      </c>
      <c r="Q168" s="80">
        <v>5000</v>
      </c>
      <c r="R168" s="136">
        <v>10000</v>
      </c>
      <c r="S168" s="136">
        <v>10000</v>
      </c>
      <c r="T168" s="136">
        <v>10000</v>
      </c>
      <c r="U168" s="136">
        <v>50000</v>
      </c>
      <c r="V168" s="80">
        <f>SUM(Q168:U168)</f>
        <v>85000</v>
      </c>
      <c r="W168" s="196"/>
      <c r="X168" s="138"/>
      <c r="Y168" s="138"/>
      <c r="Z168" s="138"/>
      <c r="AA168" s="138"/>
      <c r="AB168" s="138"/>
      <c r="AC168" s="138"/>
      <c r="AD168" s="138"/>
      <c r="AE168" s="138"/>
      <c r="AF168" s="138"/>
      <c r="AG168" s="138"/>
      <c r="AH168" s="197"/>
      <c r="AI168" s="196"/>
      <c r="AJ168" s="138"/>
      <c r="AK168" s="138"/>
      <c r="AL168" s="138"/>
      <c r="AM168" s="138"/>
      <c r="AN168" s="138"/>
      <c r="AO168" s="138"/>
      <c r="AP168" s="138"/>
      <c r="AQ168" s="138"/>
      <c r="AR168" s="138"/>
      <c r="AS168" s="139"/>
      <c r="AT168" s="221"/>
      <c r="AU168" s="232"/>
      <c r="AV168" s="140"/>
      <c r="AW168" s="140"/>
      <c r="AX168" s="140"/>
      <c r="AY168" s="140"/>
      <c r="AZ168" s="140"/>
      <c r="BA168" s="140"/>
      <c r="BB168" s="141"/>
      <c r="BC168" s="141"/>
      <c r="BD168" s="141"/>
      <c r="BE168" s="141"/>
      <c r="BF168" s="233"/>
      <c r="BG168" s="240"/>
      <c r="BH168" s="141"/>
      <c r="BI168" s="141"/>
      <c r="BJ168" s="141"/>
      <c r="BK168" s="142"/>
      <c r="BL168" s="142"/>
      <c r="BM168" s="142"/>
      <c r="BN168" s="142"/>
      <c r="BO168" s="142"/>
      <c r="BP168" s="142"/>
      <c r="BQ168" s="142"/>
      <c r="BR168" s="241"/>
      <c r="BS168" s="244"/>
      <c r="BT168" s="142"/>
      <c r="BU168" s="142"/>
      <c r="BV168" s="142"/>
      <c r="BW168" s="142"/>
      <c r="BX168" s="142"/>
      <c r="BY168" s="138"/>
      <c r="BZ168" s="138"/>
      <c r="CA168" s="138"/>
      <c r="CB168" s="138"/>
      <c r="CC168" s="138"/>
      <c r="CD168" s="197"/>
      <c r="CE168" s="126"/>
      <c r="CF168" s="126"/>
      <c r="CG168" s="126"/>
    </row>
    <row r="169" spans="1:85" s="127" customFormat="1" ht="30.75" hidden="1" customHeight="1" outlineLevel="3" x14ac:dyDescent="0.25">
      <c r="A169" s="100"/>
      <c r="B169" s="100"/>
      <c r="C169" s="114"/>
      <c r="D169" s="108"/>
      <c r="E169" s="127">
        <v>3</v>
      </c>
      <c r="H169" s="152" t="s">
        <v>320</v>
      </c>
      <c r="I169" s="162" t="s">
        <v>333</v>
      </c>
      <c r="J169" s="96"/>
      <c r="K169" s="96"/>
      <c r="L169" s="14"/>
      <c r="M169" s="14"/>
      <c r="N169" s="54">
        <f>+N166*0.4</f>
        <v>250000</v>
      </c>
      <c r="O169" s="46">
        <f t="shared" si="17"/>
        <v>212500</v>
      </c>
      <c r="P169" s="80">
        <f t="shared" si="18"/>
        <v>37500</v>
      </c>
      <c r="Q169" s="80"/>
      <c r="R169" s="136">
        <v>65000</v>
      </c>
      <c r="S169" s="136">
        <v>65000</v>
      </c>
      <c r="T169" s="136">
        <v>65000</v>
      </c>
      <c r="U169" s="136">
        <v>75000</v>
      </c>
      <c r="V169" s="80">
        <f>SUM(Q169:U169)</f>
        <v>270000</v>
      </c>
      <c r="W169" s="196"/>
      <c r="X169" s="138"/>
      <c r="Y169" s="138"/>
      <c r="Z169" s="138"/>
      <c r="AA169" s="138"/>
      <c r="AB169" s="138"/>
      <c r="AC169" s="138"/>
      <c r="AD169" s="138"/>
      <c r="AE169" s="138"/>
      <c r="AF169" s="138"/>
      <c r="AG169" s="138"/>
      <c r="AH169" s="197"/>
      <c r="AI169" s="196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9"/>
      <c r="AT169" s="221"/>
      <c r="AU169" s="232"/>
      <c r="AV169" s="140"/>
      <c r="AW169" s="140"/>
      <c r="AX169" s="140"/>
      <c r="AY169" s="140"/>
      <c r="AZ169" s="140"/>
      <c r="BA169" s="140"/>
      <c r="BB169" s="141"/>
      <c r="BC169" s="141"/>
      <c r="BD169" s="141"/>
      <c r="BE169" s="141"/>
      <c r="BF169" s="233"/>
      <c r="BG169" s="240"/>
      <c r="BH169" s="141"/>
      <c r="BI169" s="141"/>
      <c r="BJ169" s="141"/>
      <c r="BK169" s="142"/>
      <c r="BL169" s="142"/>
      <c r="BM169" s="142"/>
      <c r="BN169" s="142"/>
      <c r="BO169" s="142"/>
      <c r="BP169" s="142"/>
      <c r="BQ169" s="142"/>
      <c r="BR169" s="241"/>
      <c r="BS169" s="244"/>
      <c r="BT169" s="142"/>
      <c r="BU169" s="142"/>
      <c r="BV169" s="142"/>
      <c r="BW169" s="142"/>
      <c r="BX169" s="142"/>
      <c r="BY169" s="138"/>
      <c r="BZ169" s="138"/>
      <c r="CA169" s="138"/>
      <c r="CB169" s="138"/>
      <c r="CC169" s="138"/>
      <c r="CD169" s="197"/>
      <c r="CE169" s="126"/>
      <c r="CF169" s="126"/>
      <c r="CG169" s="126"/>
    </row>
    <row r="170" spans="1:85" s="108" customFormat="1" ht="23.25" hidden="1" customHeight="1" outlineLevel="3" collapsed="1" x14ac:dyDescent="0.25">
      <c r="A170" s="107"/>
      <c r="B170" s="107"/>
      <c r="C170" s="113"/>
      <c r="D170" s="108">
        <v>3</v>
      </c>
      <c r="H170" s="153" t="s">
        <v>49</v>
      </c>
      <c r="I170" s="160" t="s">
        <v>329</v>
      </c>
      <c r="J170" s="33"/>
      <c r="K170" s="33">
        <v>48</v>
      </c>
      <c r="L170" s="34">
        <v>2018</v>
      </c>
      <c r="M170" s="34">
        <v>2021</v>
      </c>
      <c r="N170" s="45">
        <v>625000</v>
      </c>
      <c r="O170" s="40">
        <f t="shared" si="17"/>
        <v>531250</v>
      </c>
      <c r="P170" s="97">
        <f t="shared" si="18"/>
        <v>93750</v>
      </c>
      <c r="Q170" s="97">
        <v>0</v>
      </c>
      <c r="R170" s="135">
        <v>25000</v>
      </c>
      <c r="S170" s="135">
        <v>125000</v>
      </c>
      <c r="T170" s="135">
        <v>125000</v>
      </c>
      <c r="U170" s="135">
        <v>350000</v>
      </c>
      <c r="V170" s="97">
        <f>SUM(V171:V173)</f>
        <v>625000</v>
      </c>
      <c r="W170" s="188"/>
      <c r="X170" s="101"/>
      <c r="Y170" s="101"/>
      <c r="Z170" s="101"/>
      <c r="AA170" s="101"/>
      <c r="AB170" s="101"/>
      <c r="AC170" s="101"/>
      <c r="AD170" s="101"/>
      <c r="AE170" s="101"/>
      <c r="AF170" s="101"/>
      <c r="AG170" s="101"/>
      <c r="AH170" s="189"/>
      <c r="AI170" s="188"/>
      <c r="AJ170" s="101"/>
      <c r="AK170" s="101"/>
      <c r="AL170" s="101"/>
      <c r="AM170" s="101"/>
      <c r="AN170" s="101"/>
      <c r="AO170" s="101"/>
      <c r="AP170" s="101"/>
      <c r="AQ170" s="101"/>
      <c r="AR170" s="101"/>
      <c r="AS170" s="101"/>
      <c r="AT170" s="189"/>
      <c r="AU170" s="188"/>
      <c r="AV170" s="101"/>
      <c r="AW170" s="101"/>
      <c r="AX170" s="101"/>
      <c r="AY170" s="101"/>
      <c r="AZ170" s="101"/>
      <c r="BA170" s="101"/>
      <c r="BB170" s="101"/>
      <c r="BC170" s="101"/>
      <c r="BD170" s="101"/>
      <c r="BE170" s="101"/>
      <c r="BF170" s="189"/>
      <c r="BG170" s="188"/>
      <c r="BH170" s="101"/>
      <c r="BI170" s="101"/>
      <c r="BJ170" s="101"/>
      <c r="BK170" s="101"/>
      <c r="BL170" s="101"/>
      <c r="BM170" s="101"/>
      <c r="BN170" s="101"/>
      <c r="BO170" s="101"/>
      <c r="BP170" s="101"/>
      <c r="BQ170" s="101"/>
      <c r="BR170" s="189"/>
      <c r="BS170" s="188"/>
      <c r="BT170" s="101"/>
      <c r="BU170" s="101"/>
      <c r="BV170" s="101"/>
      <c r="BW170" s="101"/>
      <c r="BX170" s="101"/>
      <c r="BY170" s="101"/>
      <c r="BZ170" s="101"/>
      <c r="CA170" s="101"/>
      <c r="CB170" s="101"/>
      <c r="CC170" s="101"/>
      <c r="CD170" s="189"/>
      <c r="CE170" s="35"/>
      <c r="CF170" s="35"/>
      <c r="CG170" s="35"/>
    </row>
    <row r="171" spans="1:85" s="127" customFormat="1" ht="30.75" hidden="1" customHeight="1" outlineLevel="3" x14ac:dyDescent="0.25">
      <c r="A171" s="107"/>
      <c r="B171" s="107"/>
      <c r="C171" s="113"/>
      <c r="D171" s="108"/>
      <c r="E171" s="127">
        <v>1</v>
      </c>
      <c r="H171" s="152" t="s">
        <v>325</v>
      </c>
      <c r="I171" s="162" t="s">
        <v>328</v>
      </c>
      <c r="J171" s="96"/>
      <c r="K171" s="96"/>
      <c r="L171" s="14"/>
      <c r="M171" s="14"/>
      <c r="N171" s="54">
        <f>+N170*0.4</f>
        <v>250000</v>
      </c>
      <c r="O171" s="46">
        <f>+N171*0.85</f>
        <v>212500</v>
      </c>
      <c r="P171" s="80">
        <f>+N171*0.15</f>
        <v>37500</v>
      </c>
      <c r="Q171" s="80">
        <v>0</v>
      </c>
      <c r="R171" s="136">
        <v>25000</v>
      </c>
      <c r="S171" s="136">
        <v>50000</v>
      </c>
      <c r="T171" s="136">
        <v>50000</v>
      </c>
      <c r="U171" s="136">
        <v>150000</v>
      </c>
      <c r="V171" s="80">
        <f>SUM(Q171:U171)</f>
        <v>275000</v>
      </c>
      <c r="W171" s="196"/>
      <c r="X171" s="138"/>
      <c r="Y171" s="138"/>
      <c r="Z171" s="138"/>
      <c r="AA171" s="138"/>
      <c r="AB171" s="138"/>
      <c r="AC171" s="138"/>
      <c r="AD171" s="138"/>
      <c r="AE171" s="138"/>
      <c r="AF171" s="138"/>
      <c r="AG171" s="138"/>
      <c r="AH171" s="197"/>
      <c r="AI171" s="196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9"/>
      <c r="AT171" s="221"/>
      <c r="AU171" s="232"/>
      <c r="AV171" s="140"/>
      <c r="AW171" s="140"/>
      <c r="AX171" s="140"/>
      <c r="AY171" s="140"/>
      <c r="AZ171" s="140"/>
      <c r="BA171" s="140"/>
      <c r="BB171" s="141"/>
      <c r="BC171" s="141"/>
      <c r="BD171" s="141"/>
      <c r="BE171" s="141"/>
      <c r="BF171" s="233"/>
      <c r="BG171" s="240"/>
      <c r="BH171" s="141"/>
      <c r="BI171" s="141"/>
      <c r="BJ171" s="141"/>
      <c r="BK171" s="142"/>
      <c r="BL171" s="142"/>
      <c r="BM171" s="142"/>
      <c r="BN171" s="142"/>
      <c r="BO171" s="142"/>
      <c r="BP171" s="142"/>
      <c r="BQ171" s="142"/>
      <c r="BR171" s="241"/>
      <c r="BS171" s="244"/>
      <c r="BT171" s="142"/>
      <c r="BU171" s="142"/>
      <c r="BV171" s="142"/>
      <c r="BW171" s="142"/>
      <c r="BX171" s="142"/>
      <c r="BY171" s="138"/>
      <c r="BZ171" s="138"/>
      <c r="CA171" s="138"/>
      <c r="CB171" s="138"/>
      <c r="CC171" s="138"/>
      <c r="CD171" s="197"/>
      <c r="CE171" s="126"/>
      <c r="CF171" s="126"/>
      <c r="CG171" s="126"/>
    </row>
    <row r="172" spans="1:85" s="127" customFormat="1" ht="30.75" hidden="1" customHeight="1" outlineLevel="3" x14ac:dyDescent="0.25">
      <c r="A172" s="107"/>
      <c r="B172" s="107"/>
      <c r="C172" s="113"/>
      <c r="D172" s="108"/>
      <c r="E172" s="127">
        <v>2</v>
      </c>
      <c r="H172" s="152" t="s">
        <v>326</v>
      </c>
      <c r="I172" s="162" t="s">
        <v>323</v>
      </c>
      <c r="J172" s="96"/>
      <c r="K172" s="96"/>
      <c r="L172" s="14"/>
      <c r="M172" s="14"/>
      <c r="N172" s="54">
        <f>+N170*0.2</f>
        <v>125000</v>
      </c>
      <c r="O172" s="46">
        <f>+N172*0.85</f>
        <v>106250</v>
      </c>
      <c r="P172" s="80">
        <f>+N172*0.15</f>
        <v>18750</v>
      </c>
      <c r="Q172" s="80">
        <v>0</v>
      </c>
      <c r="R172" s="136">
        <v>0</v>
      </c>
      <c r="S172" s="136">
        <v>10000</v>
      </c>
      <c r="T172" s="136">
        <v>10000</v>
      </c>
      <c r="U172" s="136">
        <v>70000</v>
      </c>
      <c r="V172" s="80">
        <f>SUM(Q172:U172)</f>
        <v>90000</v>
      </c>
      <c r="W172" s="196"/>
      <c r="X172" s="138"/>
      <c r="Y172" s="138"/>
      <c r="Z172" s="138"/>
      <c r="AA172" s="138"/>
      <c r="AB172" s="138"/>
      <c r="AC172" s="138"/>
      <c r="AD172" s="138"/>
      <c r="AE172" s="138"/>
      <c r="AF172" s="138"/>
      <c r="AG172" s="138"/>
      <c r="AH172" s="197"/>
      <c r="AI172" s="196"/>
      <c r="AJ172" s="138"/>
      <c r="AK172" s="138"/>
      <c r="AL172" s="138"/>
      <c r="AM172" s="138"/>
      <c r="AN172" s="138"/>
      <c r="AO172" s="138"/>
      <c r="AP172" s="138"/>
      <c r="AQ172" s="138"/>
      <c r="AR172" s="138"/>
      <c r="AS172" s="139"/>
      <c r="AT172" s="221"/>
      <c r="AU172" s="232"/>
      <c r="AV172" s="140"/>
      <c r="AW172" s="140"/>
      <c r="AX172" s="140"/>
      <c r="AY172" s="140"/>
      <c r="AZ172" s="140"/>
      <c r="BA172" s="140"/>
      <c r="BB172" s="141"/>
      <c r="BC172" s="141"/>
      <c r="BD172" s="141"/>
      <c r="BE172" s="141"/>
      <c r="BF172" s="233"/>
      <c r="BG172" s="240"/>
      <c r="BH172" s="141"/>
      <c r="BI172" s="141"/>
      <c r="BJ172" s="141"/>
      <c r="BK172" s="142"/>
      <c r="BL172" s="142"/>
      <c r="BM172" s="142"/>
      <c r="BN172" s="142"/>
      <c r="BO172" s="142"/>
      <c r="BP172" s="142"/>
      <c r="BQ172" s="142"/>
      <c r="BR172" s="241"/>
      <c r="BS172" s="244"/>
      <c r="BT172" s="142"/>
      <c r="BU172" s="142"/>
      <c r="BV172" s="142"/>
      <c r="BW172" s="142"/>
      <c r="BX172" s="142"/>
      <c r="BY172" s="138"/>
      <c r="BZ172" s="138"/>
      <c r="CA172" s="138"/>
      <c r="CB172" s="138"/>
      <c r="CC172" s="138"/>
      <c r="CD172" s="197"/>
      <c r="CE172" s="126"/>
      <c r="CF172" s="126"/>
      <c r="CG172" s="126"/>
    </row>
    <row r="173" spans="1:85" s="127" customFormat="1" ht="30.75" hidden="1" customHeight="1" outlineLevel="3" x14ac:dyDescent="0.25">
      <c r="A173" s="107"/>
      <c r="B173" s="107"/>
      <c r="C173" s="113"/>
      <c r="D173" s="108"/>
      <c r="E173" s="127">
        <v>3</v>
      </c>
      <c r="H173" s="152" t="s">
        <v>327</v>
      </c>
      <c r="I173" s="162" t="s">
        <v>333</v>
      </c>
      <c r="J173" s="96"/>
      <c r="K173" s="96"/>
      <c r="L173" s="14"/>
      <c r="M173" s="14"/>
      <c r="N173" s="54">
        <f>+N170*0.4</f>
        <v>250000</v>
      </c>
      <c r="O173" s="46">
        <f>+N173*0.85</f>
        <v>212500</v>
      </c>
      <c r="P173" s="80">
        <f>+N173*0.15</f>
        <v>37500</v>
      </c>
      <c r="Q173" s="80">
        <v>0</v>
      </c>
      <c r="R173" s="136">
        <v>0</v>
      </c>
      <c r="S173" s="136">
        <v>65000</v>
      </c>
      <c r="T173" s="136">
        <v>65000</v>
      </c>
      <c r="U173" s="136">
        <v>130000</v>
      </c>
      <c r="V173" s="80">
        <f>SUM(Q173:U173)</f>
        <v>260000</v>
      </c>
      <c r="W173" s="196"/>
      <c r="X173" s="138"/>
      <c r="Y173" s="138"/>
      <c r="Z173" s="138"/>
      <c r="AA173" s="138"/>
      <c r="AB173" s="138"/>
      <c r="AC173" s="138"/>
      <c r="AD173" s="138"/>
      <c r="AE173" s="138"/>
      <c r="AF173" s="138"/>
      <c r="AG173" s="138"/>
      <c r="AH173" s="197"/>
      <c r="AI173" s="196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9"/>
      <c r="AT173" s="221"/>
      <c r="AU173" s="232"/>
      <c r="AV173" s="140"/>
      <c r="AW173" s="140"/>
      <c r="AX173" s="140"/>
      <c r="AY173" s="140"/>
      <c r="AZ173" s="140"/>
      <c r="BA173" s="140"/>
      <c r="BB173" s="141"/>
      <c r="BC173" s="141"/>
      <c r="BD173" s="141"/>
      <c r="BE173" s="141"/>
      <c r="BF173" s="233"/>
      <c r="BG173" s="240"/>
      <c r="BH173" s="141"/>
      <c r="BI173" s="141"/>
      <c r="BJ173" s="141"/>
      <c r="BK173" s="142"/>
      <c r="BL173" s="142"/>
      <c r="BM173" s="142"/>
      <c r="BN173" s="142"/>
      <c r="BO173" s="142"/>
      <c r="BP173" s="142"/>
      <c r="BQ173" s="142"/>
      <c r="BR173" s="241"/>
      <c r="BS173" s="244"/>
      <c r="BT173" s="142"/>
      <c r="BU173" s="142"/>
      <c r="BV173" s="142"/>
      <c r="BW173" s="142"/>
      <c r="BX173" s="142"/>
      <c r="BY173" s="138"/>
      <c r="BZ173" s="138"/>
      <c r="CA173" s="138"/>
      <c r="CB173" s="138"/>
      <c r="CC173" s="138"/>
      <c r="CD173" s="197"/>
      <c r="CE173" s="126"/>
      <c r="CF173" s="126"/>
      <c r="CG173" s="126"/>
    </row>
    <row r="174" spans="1:85" s="108" customFormat="1" ht="23.25" hidden="1" customHeight="1" outlineLevel="3" collapsed="1" x14ac:dyDescent="0.25">
      <c r="A174" s="107"/>
      <c r="B174" s="107"/>
      <c r="C174" s="113"/>
      <c r="D174" s="108">
        <v>4</v>
      </c>
      <c r="H174" s="153" t="s">
        <v>50</v>
      </c>
      <c r="I174" s="160" t="s">
        <v>335</v>
      </c>
      <c r="J174" s="33"/>
      <c r="K174" s="33">
        <v>48</v>
      </c>
      <c r="L174" s="34">
        <v>2018</v>
      </c>
      <c r="M174" s="34">
        <v>2021</v>
      </c>
      <c r="N174" s="45">
        <v>625000</v>
      </c>
      <c r="O174" s="40">
        <f t="shared" si="17"/>
        <v>531250</v>
      </c>
      <c r="P174" s="97">
        <f t="shared" si="18"/>
        <v>93750</v>
      </c>
      <c r="Q174" s="97">
        <v>0</v>
      </c>
      <c r="R174" s="135">
        <v>25000</v>
      </c>
      <c r="S174" s="135">
        <v>125000</v>
      </c>
      <c r="T174" s="135">
        <v>125000</v>
      </c>
      <c r="U174" s="135">
        <v>350000</v>
      </c>
      <c r="V174" s="97">
        <f>SUM(V175:V177)</f>
        <v>625000</v>
      </c>
      <c r="W174" s="188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89"/>
      <c r="AI174" s="188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89"/>
      <c r="AU174" s="188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89"/>
      <c r="BG174" s="188"/>
      <c r="BH174" s="101"/>
      <c r="BI174" s="101"/>
      <c r="BJ174" s="101"/>
      <c r="BK174" s="101"/>
      <c r="BL174" s="101"/>
      <c r="BM174" s="101"/>
      <c r="BN174" s="101"/>
      <c r="BO174" s="101"/>
      <c r="BP174" s="101"/>
      <c r="BQ174" s="101"/>
      <c r="BR174" s="189"/>
      <c r="BS174" s="188"/>
      <c r="BT174" s="101"/>
      <c r="BU174" s="101"/>
      <c r="BV174" s="101"/>
      <c r="BW174" s="101"/>
      <c r="BX174" s="101"/>
      <c r="BY174" s="101"/>
      <c r="BZ174" s="101"/>
      <c r="CA174" s="101"/>
      <c r="CB174" s="101"/>
      <c r="CC174" s="101"/>
      <c r="CD174" s="189"/>
      <c r="CE174" s="35"/>
      <c r="CF174" s="35"/>
      <c r="CG174" s="35"/>
    </row>
    <row r="175" spans="1:85" s="108" customFormat="1" ht="35.25" hidden="1" customHeight="1" outlineLevel="3" x14ac:dyDescent="0.25">
      <c r="A175" s="107"/>
      <c r="B175" s="107"/>
      <c r="C175" s="113"/>
      <c r="E175" s="127">
        <v>1</v>
      </c>
      <c r="H175" s="152" t="s">
        <v>330</v>
      </c>
      <c r="I175" s="162" t="s">
        <v>328</v>
      </c>
      <c r="J175" s="33"/>
      <c r="K175" s="33"/>
      <c r="L175" s="34"/>
      <c r="M175" s="34"/>
      <c r="N175" s="54">
        <f>+N174*0.4</f>
        <v>250000</v>
      </c>
      <c r="O175" s="46">
        <f t="shared" si="17"/>
        <v>212500</v>
      </c>
      <c r="P175" s="80">
        <f t="shared" si="18"/>
        <v>37500</v>
      </c>
      <c r="Q175" s="80">
        <v>0</v>
      </c>
      <c r="R175" s="136">
        <v>25000</v>
      </c>
      <c r="S175" s="136">
        <v>50000</v>
      </c>
      <c r="T175" s="136">
        <v>50000</v>
      </c>
      <c r="U175" s="136">
        <v>150000</v>
      </c>
      <c r="V175" s="80">
        <f>SUM(Q175:U175)</f>
        <v>275000</v>
      </c>
      <c r="W175" s="198"/>
      <c r="X175" s="102"/>
      <c r="Y175" s="103"/>
      <c r="Z175" s="103"/>
      <c r="AA175" s="104"/>
      <c r="AB175" s="104"/>
      <c r="AC175" s="109"/>
      <c r="AD175" s="104"/>
      <c r="AE175" s="104"/>
      <c r="AF175" s="104"/>
      <c r="AG175" s="104"/>
      <c r="AH175" s="199"/>
      <c r="AI175" s="222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99"/>
      <c r="AU175" s="222"/>
      <c r="AV175" s="104"/>
      <c r="AW175" s="104"/>
      <c r="AX175" s="104"/>
      <c r="AY175" s="104"/>
      <c r="AZ175" s="104"/>
      <c r="BA175" s="104"/>
      <c r="BB175" s="104"/>
      <c r="BC175" s="104"/>
      <c r="BD175" s="104"/>
      <c r="BE175" s="104"/>
      <c r="BF175" s="199"/>
      <c r="BG175" s="222"/>
      <c r="BH175" s="104"/>
      <c r="BI175" s="104"/>
      <c r="BJ175" s="104"/>
      <c r="BK175" s="104"/>
      <c r="BL175" s="104"/>
      <c r="BM175" s="104"/>
      <c r="BN175" s="104"/>
      <c r="BO175" s="104"/>
      <c r="BP175" s="104"/>
      <c r="BQ175" s="104"/>
      <c r="BR175" s="199"/>
      <c r="BS175" s="222"/>
      <c r="BT175" s="104"/>
      <c r="BU175" s="104"/>
      <c r="BV175" s="104"/>
      <c r="BW175" s="104"/>
      <c r="BX175" s="104"/>
      <c r="BY175" s="104"/>
      <c r="BZ175" s="104"/>
      <c r="CA175" s="104"/>
      <c r="CB175" s="104"/>
      <c r="CC175" s="104"/>
      <c r="CD175" s="199"/>
      <c r="CE175" s="35"/>
      <c r="CF175" s="35"/>
      <c r="CG175" s="35"/>
    </row>
    <row r="176" spans="1:85" s="108" customFormat="1" ht="35.25" hidden="1" customHeight="1" outlineLevel="3" x14ac:dyDescent="0.25">
      <c r="A176" s="107"/>
      <c r="B176" s="107"/>
      <c r="C176" s="113"/>
      <c r="E176" s="127">
        <v>2</v>
      </c>
      <c r="H176" s="152" t="s">
        <v>331</v>
      </c>
      <c r="I176" s="162" t="s">
        <v>323</v>
      </c>
      <c r="J176" s="33"/>
      <c r="K176" s="33"/>
      <c r="L176" s="34"/>
      <c r="M176" s="34"/>
      <c r="N176" s="54">
        <f>+N174*0.2</f>
        <v>125000</v>
      </c>
      <c r="O176" s="46">
        <f t="shared" si="17"/>
        <v>106250</v>
      </c>
      <c r="P176" s="80">
        <f t="shared" si="18"/>
        <v>18750</v>
      </c>
      <c r="Q176" s="80">
        <v>0</v>
      </c>
      <c r="R176" s="136">
        <v>0</v>
      </c>
      <c r="S176" s="136">
        <v>10000</v>
      </c>
      <c r="T176" s="136">
        <v>10000</v>
      </c>
      <c r="U176" s="136">
        <v>70000</v>
      </c>
      <c r="V176" s="80">
        <f>SUM(Q176:U176)</f>
        <v>90000</v>
      </c>
      <c r="W176" s="198"/>
      <c r="X176" s="102"/>
      <c r="Y176" s="103"/>
      <c r="Z176" s="103"/>
      <c r="AA176" s="104"/>
      <c r="AB176" s="104"/>
      <c r="AC176" s="109"/>
      <c r="AD176" s="104"/>
      <c r="AE176" s="104"/>
      <c r="AF176" s="104"/>
      <c r="AG176" s="104"/>
      <c r="AH176" s="199"/>
      <c r="AI176" s="222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99"/>
      <c r="AU176" s="222"/>
      <c r="AV176" s="104"/>
      <c r="AW176" s="104"/>
      <c r="AX176" s="104"/>
      <c r="AY176" s="104"/>
      <c r="AZ176" s="104"/>
      <c r="BA176" s="104"/>
      <c r="BB176" s="104"/>
      <c r="BC176" s="104"/>
      <c r="BD176" s="104"/>
      <c r="BE176" s="104"/>
      <c r="BF176" s="199"/>
      <c r="BG176" s="222"/>
      <c r="BH176" s="104"/>
      <c r="BI176" s="104"/>
      <c r="BJ176" s="104"/>
      <c r="BK176" s="104"/>
      <c r="BL176" s="104"/>
      <c r="BM176" s="104"/>
      <c r="BN176" s="104"/>
      <c r="BO176" s="104"/>
      <c r="BP176" s="104"/>
      <c r="BQ176" s="104"/>
      <c r="BR176" s="199"/>
      <c r="BS176" s="222"/>
      <c r="BT176" s="104"/>
      <c r="BU176" s="104"/>
      <c r="BV176" s="104"/>
      <c r="BW176" s="104"/>
      <c r="BX176" s="104"/>
      <c r="BY176" s="104"/>
      <c r="BZ176" s="104"/>
      <c r="CA176" s="104"/>
      <c r="CB176" s="104"/>
      <c r="CC176" s="104"/>
      <c r="CD176" s="199"/>
      <c r="CE176" s="35"/>
      <c r="CF176" s="35"/>
      <c r="CG176" s="35"/>
    </row>
    <row r="177" spans="1:91" s="108" customFormat="1" ht="30" hidden="1" customHeight="1" outlineLevel="3" x14ac:dyDescent="0.25">
      <c r="A177" s="107"/>
      <c r="B177" s="107"/>
      <c r="C177" s="113"/>
      <c r="E177" s="127">
        <v>3</v>
      </c>
      <c r="H177" s="152" t="s">
        <v>332</v>
      </c>
      <c r="I177" s="162" t="s">
        <v>334</v>
      </c>
      <c r="J177" s="33"/>
      <c r="K177" s="33"/>
      <c r="L177" s="34"/>
      <c r="M177" s="34"/>
      <c r="N177" s="54">
        <f>+N174*0.4</f>
        <v>250000</v>
      </c>
      <c r="O177" s="46">
        <f t="shared" si="17"/>
        <v>212500</v>
      </c>
      <c r="P177" s="80">
        <f t="shared" si="18"/>
        <v>37500</v>
      </c>
      <c r="Q177" s="80">
        <v>0</v>
      </c>
      <c r="R177" s="136">
        <v>0</v>
      </c>
      <c r="S177" s="136">
        <v>65000</v>
      </c>
      <c r="T177" s="136">
        <v>65000</v>
      </c>
      <c r="U177" s="136">
        <v>130000</v>
      </c>
      <c r="V177" s="80">
        <f>SUM(Q177:U177)</f>
        <v>260000</v>
      </c>
      <c r="W177" s="198"/>
      <c r="X177" s="102"/>
      <c r="Y177" s="103"/>
      <c r="Z177" s="103"/>
      <c r="AA177" s="104"/>
      <c r="AB177" s="104"/>
      <c r="AC177" s="109"/>
      <c r="AD177" s="104"/>
      <c r="AE177" s="104"/>
      <c r="AF177" s="104"/>
      <c r="AG177" s="104"/>
      <c r="AH177" s="199"/>
      <c r="AI177" s="222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99"/>
      <c r="AU177" s="222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99"/>
      <c r="BG177" s="222"/>
      <c r="BH177" s="104"/>
      <c r="BI177" s="104"/>
      <c r="BJ177" s="104"/>
      <c r="BK177" s="104"/>
      <c r="BL177" s="104"/>
      <c r="BM177" s="104"/>
      <c r="BN177" s="104"/>
      <c r="BO177" s="104"/>
      <c r="BP177" s="104"/>
      <c r="BQ177" s="104"/>
      <c r="BR177" s="199"/>
      <c r="BS177" s="222"/>
      <c r="BT177" s="104"/>
      <c r="BU177" s="104"/>
      <c r="BV177" s="104"/>
      <c r="BW177" s="104"/>
      <c r="BX177" s="104"/>
      <c r="BY177" s="104"/>
      <c r="BZ177" s="104"/>
      <c r="CA177" s="104"/>
      <c r="CB177" s="104"/>
      <c r="CC177" s="104"/>
      <c r="CD177" s="199"/>
      <c r="CE177" s="35"/>
      <c r="CF177" s="35"/>
      <c r="CG177" s="35"/>
    </row>
    <row r="178" spans="1:91" s="100" customFormat="1" ht="42.75" customHeight="1" outlineLevel="2" collapsed="1" thickBot="1" x14ac:dyDescent="0.3">
      <c r="C178" s="100">
        <v>3</v>
      </c>
      <c r="D178" s="116"/>
      <c r="H178" s="152" t="s">
        <v>35</v>
      </c>
      <c r="I178" s="159" t="s">
        <v>178</v>
      </c>
      <c r="J178" s="96">
        <v>2021</v>
      </c>
      <c r="K178" s="96"/>
      <c r="L178" s="14"/>
      <c r="M178" s="14">
        <f>+N179+N181+N184+N186</f>
        <v>1500000</v>
      </c>
      <c r="N178" s="44">
        <v>1500000</v>
      </c>
      <c r="O178" s="44">
        <f t="shared" si="17"/>
        <v>1275000</v>
      </c>
      <c r="P178" s="20">
        <f t="shared" si="18"/>
        <v>225000</v>
      </c>
      <c r="Q178" s="20">
        <f t="shared" ref="Q178:V178" si="22">+Q179+Q181+Q184+Q186</f>
        <v>211531.33333333331</v>
      </c>
      <c r="R178" s="20">
        <f t="shared" si="22"/>
        <v>311531.40000000002</v>
      </c>
      <c r="S178" s="20">
        <f t="shared" si="22"/>
        <v>341531.4</v>
      </c>
      <c r="T178" s="20">
        <f t="shared" si="22"/>
        <v>267702.40000000002</v>
      </c>
      <c r="U178" s="20">
        <f t="shared" si="22"/>
        <v>367702.4</v>
      </c>
      <c r="V178" s="20">
        <f t="shared" si="22"/>
        <v>1499998.9333333333</v>
      </c>
      <c r="W178" s="180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81"/>
      <c r="AI178" s="180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81"/>
      <c r="AU178" s="180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81"/>
      <c r="BG178" s="180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81"/>
      <c r="BS178" s="180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81"/>
      <c r="CE178" s="99"/>
      <c r="CF178" s="99"/>
      <c r="CG178" s="99"/>
    </row>
    <row r="179" spans="1:91" s="108" customFormat="1" ht="24" hidden="1" customHeight="1" outlineLevel="3" x14ac:dyDescent="0.25">
      <c r="A179" s="116"/>
      <c r="B179" s="116"/>
      <c r="C179" s="116"/>
      <c r="D179" s="108">
        <v>1</v>
      </c>
      <c r="H179" s="153" t="s">
        <v>51</v>
      </c>
      <c r="I179" s="160" t="s">
        <v>249</v>
      </c>
      <c r="J179" s="37"/>
      <c r="K179" s="33">
        <v>60</v>
      </c>
      <c r="L179" s="34">
        <v>2017</v>
      </c>
      <c r="M179" s="34">
        <v>2021</v>
      </c>
      <c r="N179" s="49">
        <v>625312</v>
      </c>
      <c r="O179" s="40">
        <f t="shared" si="17"/>
        <v>531515.19999999995</v>
      </c>
      <c r="P179" s="97">
        <f t="shared" si="18"/>
        <v>93796.800000000003</v>
      </c>
      <c r="Q179" s="97">
        <v>25062</v>
      </c>
      <c r="R179" s="101">
        <v>125062.39999999999</v>
      </c>
      <c r="S179" s="101">
        <v>125062.39999999999</v>
      </c>
      <c r="T179" s="101">
        <v>125062.39999999999</v>
      </c>
      <c r="U179" s="101">
        <v>225062.39999999999</v>
      </c>
      <c r="V179" s="97">
        <f>SUM(V180)</f>
        <v>625311.6</v>
      </c>
      <c r="W179" s="188"/>
      <c r="X179" s="101"/>
      <c r="Y179" s="101"/>
      <c r="Z179" s="101"/>
      <c r="AA179" s="101"/>
      <c r="AB179" s="101"/>
      <c r="AC179" s="101"/>
      <c r="AD179" s="101"/>
      <c r="AE179" s="101"/>
      <c r="AF179" s="101"/>
      <c r="AG179" s="101"/>
      <c r="AH179" s="189"/>
      <c r="AI179" s="188"/>
      <c r="AJ179" s="101"/>
      <c r="AK179" s="101"/>
      <c r="AL179" s="101"/>
      <c r="AM179" s="101"/>
      <c r="AN179" s="101"/>
      <c r="AO179" s="101"/>
      <c r="AP179" s="101"/>
      <c r="AQ179" s="101"/>
      <c r="AR179" s="101"/>
      <c r="AS179" s="101"/>
      <c r="AT179" s="189"/>
      <c r="AU179" s="188"/>
      <c r="AV179" s="101"/>
      <c r="AW179" s="101"/>
      <c r="AX179" s="101"/>
      <c r="AY179" s="101"/>
      <c r="AZ179" s="101"/>
      <c r="BA179" s="101"/>
      <c r="BB179" s="101"/>
      <c r="BC179" s="101"/>
      <c r="BD179" s="101"/>
      <c r="BE179" s="101"/>
      <c r="BF179" s="189"/>
      <c r="BG179" s="188"/>
      <c r="BH179" s="101"/>
      <c r="BI179" s="101"/>
      <c r="BJ179" s="101"/>
      <c r="BK179" s="101"/>
      <c r="BL179" s="101"/>
      <c r="BM179" s="101"/>
      <c r="BN179" s="101"/>
      <c r="BO179" s="101"/>
      <c r="BP179" s="101"/>
      <c r="BQ179" s="101"/>
      <c r="BR179" s="189"/>
      <c r="BS179" s="188"/>
      <c r="BT179" s="101"/>
      <c r="BU179" s="101"/>
      <c r="BV179" s="101"/>
      <c r="BW179" s="101"/>
      <c r="BX179" s="101"/>
      <c r="BY179" s="101"/>
      <c r="BZ179" s="101"/>
      <c r="CA179" s="101"/>
      <c r="CB179" s="101"/>
      <c r="CC179" s="101"/>
      <c r="CD179" s="189"/>
    </row>
    <row r="180" spans="1:91" s="127" customFormat="1" ht="24" hidden="1" customHeight="1" outlineLevel="3" x14ac:dyDescent="0.25">
      <c r="A180" s="100"/>
      <c r="B180" s="100"/>
      <c r="C180" s="114"/>
      <c r="D180" s="108"/>
      <c r="E180" s="127">
        <v>1</v>
      </c>
      <c r="H180" s="152" t="s">
        <v>273</v>
      </c>
      <c r="I180" s="162" t="s">
        <v>272</v>
      </c>
      <c r="J180" s="143"/>
      <c r="K180" s="96"/>
      <c r="L180" s="14"/>
      <c r="M180" s="14"/>
      <c r="N180" s="53">
        <v>625312</v>
      </c>
      <c r="O180" s="46">
        <f t="shared" si="17"/>
        <v>531515.19999999995</v>
      </c>
      <c r="P180" s="80">
        <f t="shared" si="18"/>
        <v>93796.800000000003</v>
      </c>
      <c r="Q180" s="80">
        <v>25062</v>
      </c>
      <c r="R180" s="128">
        <v>125062.39999999999</v>
      </c>
      <c r="S180" s="128">
        <v>125062.39999999999</v>
      </c>
      <c r="T180" s="128">
        <v>125062.39999999999</v>
      </c>
      <c r="U180" s="128">
        <v>225062.39999999999</v>
      </c>
      <c r="V180" s="80">
        <f>SUM(Q180:U180)</f>
        <v>625311.6</v>
      </c>
      <c r="W180" s="190"/>
      <c r="X180" s="129"/>
      <c r="Y180" s="130"/>
      <c r="Z180" s="130"/>
      <c r="AA180" s="131"/>
      <c r="AB180" s="131"/>
      <c r="AC180" s="131"/>
      <c r="AD180" s="131"/>
      <c r="AE180" s="131"/>
      <c r="AF180" s="131"/>
      <c r="AG180" s="131"/>
      <c r="AH180" s="191"/>
      <c r="AI180" s="218"/>
      <c r="AJ180" s="131"/>
      <c r="AK180" s="131"/>
      <c r="AL180" s="131"/>
      <c r="AM180" s="131"/>
      <c r="AN180" s="131"/>
      <c r="AO180" s="131"/>
      <c r="AP180" s="131"/>
      <c r="AQ180" s="131"/>
      <c r="AR180" s="131"/>
      <c r="AS180" s="131"/>
      <c r="AT180" s="191"/>
      <c r="AU180" s="218"/>
      <c r="AV180" s="131"/>
      <c r="AW180" s="131"/>
      <c r="AX180" s="131"/>
      <c r="AY180" s="131"/>
      <c r="AZ180" s="131"/>
      <c r="BA180" s="131"/>
      <c r="BB180" s="131"/>
      <c r="BC180" s="131"/>
      <c r="BD180" s="131"/>
      <c r="BE180" s="131"/>
      <c r="BF180" s="191"/>
      <c r="BG180" s="218"/>
      <c r="BH180" s="131"/>
      <c r="BI180" s="131"/>
      <c r="BJ180" s="131"/>
      <c r="BK180" s="131"/>
      <c r="BL180" s="131"/>
      <c r="BM180" s="131"/>
      <c r="BN180" s="131"/>
      <c r="BO180" s="131"/>
      <c r="BP180" s="131"/>
      <c r="BQ180" s="131"/>
      <c r="BR180" s="191"/>
      <c r="BS180" s="218"/>
      <c r="BT180" s="131"/>
      <c r="BU180" s="131"/>
      <c r="BV180" s="131"/>
      <c r="BW180" s="131"/>
      <c r="BX180" s="131"/>
      <c r="BY180" s="131"/>
      <c r="BZ180" s="131"/>
      <c r="CA180" s="131"/>
      <c r="CB180" s="131"/>
      <c r="CC180" s="131"/>
      <c r="CD180" s="191"/>
    </row>
    <row r="181" spans="1:91" s="108" customFormat="1" ht="26.25" hidden="1" customHeight="1" outlineLevel="3" collapsed="1" x14ac:dyDescent="0.25">
      <c r="A181" s="116"/>
      <c r="B181" s="116"/>
      <c r="C181" s="116"/>
      <c r="D181" s="108">
        <v>2</v>
      </c>
      <c r="H181" s="153" t="s">
        <v>52</v>
      </c>
      <c r="I181" s="160" t="s">
        <v>337</v>
      </c>
      <c r="J181" s="37"/>
      <c r="K181" s="33">
        <v>24</v>
      </c>
      <c r="L181" s="34">
        <v>2017</v>
      </c>
      <c r="M181" s="34">
        <v>2019</v>
      </c>
      <c r="N181" s="49">
        <v>311488</v>
      </c>
      <c r="O181" s="40">
        <f t="shared" ref="O181:O215" si="23">+N181*0.85</f>
        <v>264764.79999999999</v>
      </c>
      <c r="P181" s="97">
        <f t="shared" ref="P181:P215" si="24">+N181*0.15</f>
        <v>46723.199999999997</v>
      </c>
      <c r="Q181" s="97">
        <f>+N181/3</f>
        <v>103829.33333333333</v>
      </c>
      <c r="R181" s="101">
        <v>103829</v>
      </c>
      <c r="S181" s="101">
        <v>103829</v>
      </c>
      <c r="T181" s="101"/>
      <c r="U181" s="101"/>
      <c r="V181" s="97">
        <f>SUM(V182:V183)</f>
        <v>311487.33333333331</v>
      </c>
      <c r="W181" s="188"/>
      <c r="X181" s="101"/>
      <c r="Y181" s="101"/>
      <c r="Z181" s="101"/>
      <c r="AA181" s="101"/>
      <c r="AB181" s="101"/>
      <c r="AC181" s="101"/>
      <c r="AD181" s="101"/>
      <c r="AE181" s="101"/>
      <c r="AF181" s="101"/>
      <c r="AG181" s="101"/>
      <c r="AH181" s="189"/>
      <c r="AI181" s="188"/>
      <c r="AJ181" s="101"/>
      <c r="AK181" s="101"/>
      <c r="AL181" s="101"/>
      <c r="AM181" s="101"/>
      <c r="AN181" s="101"/>
      <c r="AO181" s="101"/>
      <c r="AP181" s="101"/>
      <c r="AQ181" s="101"/>
      <c r="AR181" s="101"/>
      <c r="AS181" s="101"/>
      <c r="AT181" s="189"/>
      <c r="AU181" s="188"/>
      <c r="AV181" s="101"/>
      <c r="AW181" s="101"/>
      <c r="AX181" s="101"/>
      <c r="AY181" s="101"/>
      <c r="AZ181" s="101"/>
      <c r="BA181" s="101"/>
      <c r="BB181" s="101"/>
      <c r="BC181" s="101"/>
      <c r="BD181" s="101"/>
      <c r="BE181" s="101"/>
      <c r="BF181" s="189"/>
      <c r="BG181" s="188"/>
      <c r="BH181" s="101"/>
      <c r="BI181" s="101"/>
      <c r="BJ181" s="101"/>
      <c r="BK181" s="101"/>
      <c r="BL181" s="101"/>
      <c r="BM181" s="101"/>
      <c r="BN181" s="101"/>
      <c r="BO181" s="101"/>
      <c r="BP181" s="101"/>
      <c r="BQ181" s="101"/>
      <c r="BR181" s="189"/>
      <c r="BS181" s="188"/>
      <c r="BT181" s="101"/>
      <c r="BU181" s="101"/>
      <c r="BV181" s="101"/>
      <c r="BW181" s="101"/>
      <c r="BX181" s="101"/>
      <c r="BY181" s="101"/>
      <c r="BZ181" s="101"/>
      <c r="CA181" s="101"/>
      <c r="CB181" s="101"/>
      <c r="CC181" s="101"/>
      <c r="CD181" s="189"/>
    </row>
    <row r="182" spans="1:91" s="127" customFormat="1" ht="30" hidden="1" outlineLevel="3" x14ac:dyDescent="0.25">
      <c r="A182" s="100"/>
      <c r="B182" s="100"/>
      <c r="C182" s="114"/>
      <c r="D182" s="108"/>
      <c r="E182" s="127">
        <v>1</v>
      </c>
      <c r="H182" s="152" t="s">
        <v>274</v>
      </c>
      <c r="I182" s="162" t="s">
        <v>338</v>
      </c>
      <c r="J182" s="143"/>
      <c r="K182" s="96"/>
      <c r="L182" s="14"/>
      <c r="M182" s="14"/>
      <c r="N182" s="53">
        <f>+N181*0.6</f>
        <v>186892.79999999999</v>
      </c>
      <c r="O182" s="46">
        <f>+N182*0.85</f>
        <v>158858.87999999998</v>
      </c>
      <c r="P182" s="80">
        <f>+N182*0.15</f>
        <v>28033.919999999998</v>
      </c>
      <c r="Q182" s="80">
        <f>+Q181*0.6</f>
        <v>62297.599999999991</v>
      </c>
      <c r="R182" s="128">
        <f>+R181*0.6</f>
        <v>62297.399999999994</v>
      </c>
      <c r="S182" s="128">
        <f>+S181*0.6</f>
        <v>62297.399999999994</v>
      </c>
      <c r="T182" s="128"/>
      <c r="U182" s="128"/>
      <c r="V182" s="80">
        <f>SUM(Q182:U182)</f>
        <v>186892.39999999997</v>
      </c>
      <c r="W182" s="190"/>
      <c r="X182" s="129"/>
      <c r="Y182" s="129"/>
      <c r="Z182" s="129"/>
      <c r="AA182" s="130"/>
      <c r="AB182" s="130"/>
      <c r="AC182" s="130"/>
      <c r="AD182" s="130"/>
      <c r="AE182" s="130"/>
      <c r="AF182" s="130"/>
      <c r="AG182" s="131"/>
      <c r="AH182" s="191"/>
      <c r="AI182" s="218"/>
      <c r="AJ182" s="131"/>
      <c r="AK182" s="131"/>
      <c r="AL182" s="131"/>
      <c r="AM182" s="131"/>
      <c r="AN182" s="131"/>
      <c r="AO182" s="131"/>
      <c r="AP182" s="131"/>
      <c r="AQ182" s="131"/>
      <c r="AR182" s="131"/>
      <c r="AS182" s="131"/>
      <c r="AT182" s="191"/>
      <c r="AU182" s="218"/>
      <c r="AV182" s="131"/>
      <c r="AW182" s="131"/>
      <c r="AX182" s="131"/>
      <c r="AY182" s="131"/>
      <c r="AZ182" s="131"/>
      <c r="BA182" s="131"/>
      <c r="BB182" s="131"/>
      <c r="BC182" s="131"/>
      <c r="BD182" s="131"/>
      <c r="BE182" s="133"/>
      <c r="BF182" s="193"/>
      <c r="BG182" s="192"/>
      <c r="BH182" s="128"/>
      <c r="BI182" s="128"/>
      <c r="BJ182" s="128"/>
      <c r="BK182" s="128"/>
      <c r="BL182" s="128"/>
      <c r="BM182" s="128"/>
      <c r="BN182" s="128"/>
      <c r="BO182" s="128"/>
      <c r="BP182" s="128"/>
      <c r="BQ182" s="128"/>
      <c r="BR182" s="193"/>
      <c r="BS182" s="192"/>
      <c r="BT182" s="128"/>
      <c r="BU182" s="128"/>
      <c r="BV182" s="128"/>
      <c r="BW182" s="128"/>
      <c r="BX182" s="128"/>
      <c r="BY182" s="128"/>
      <c r="BZ182" s="128"/>
      <c r="CA182" s="128"/>
      <c r="CB182" s="128"/>
      <c r="CC182" s="128"/>
      <c r="CD182" s="193"/>
    </row>
    <row r="183" spans="1:91" s="127" customFormat="1" ht="33.75" hidden="1" customHeight="1" outlineLevel="3" x14ac:dyDescent="0.25">
      <c r="A183" s="100"/>
      <c r="B183" s="100"/>
      <c r="C183" s="114"/>
      <c r="D183" s="108"/>
      <c r="E183" s="127">
        <v>2</v>
      </c>
      <c r="H183" s="152" t="s">
        <v>336</v>
      </c>
      <c r="I183" s="162" t="s">
        <v>339</v>
      </c>
      <c r="J183" s="143"/>
      <c r="K183" s="96"/>
      <c r="L183" s="14"/>
      <c r="M183" s="14"/>
      <c r="N183" s="53">
        <f>+N181*0.4</f>
        <v>124595.20000000001</v>
      </c>
      <c r="O183" s="46">
        <f>+N183*0.85</f>
        <v>105905.92000000001</v>
      </c>
      <c r="P183" s="80">
        <f>+N183*0.15</f>
        <v>18689.280000000002</v>
      </c>
      <c r="Q183" s="80">
        <f>+Q181*0.4</f>
        <v>41531.733333333337</v>
      </c>
      <c r="R183" s="128">
        <f>+R181*0.4</f>
        <v>41531.600000000006</v>
      </c>
      <c r="S183" s="128">
        <f>+S181*0.4</f>
        <v>41531.600000000006</v>
      </c>
      <c r="T183" s="128"/>
      <c r="U183" s="128"/>
      <c r="V183" s="80">
        <f>SUM(Q183:U183)</f>
        <v>124594.93333333335</v>
      </c>
      <c r="W183" s="190"/>
      <c r="X183" s="129"/>
      <c r="Y183" s="129"/>
      <c r="Z183" s="129"/>
      <c r="AA183" s="130"/>
      <c r="AB183" s="130"/>
      <c r="AC183" s="130"/>
      <c r="AD183" s="130"/>
      <c r="AE183" s="130"/>
      <c r="AF183" s="130"/>
      <c r="AG183" s="131"/>
      <c r="AH183" s="191"/>
      <c r="AI183" s="218"/>
      <c r="AJ183" s="131"/>
      <c r="AK183" s="131"/>
      <c r="AL183" s="131"/>
      <c r="AM183" s="131"/>
      <c r="AN183" s="131"/>
      <c r="AO183" s="131"/>
      <c r="AP183" s="131"/>
      <c r="AQ183" s="131"/>
      <c r="AR183" s="131"/>
      <c r="AS183" s="131"/>
      <c r="AT183" s="191"/>
      <c r="AU183" s="218"/>
      <c r="AV183" s="131"/>
      <c r="AW183" s="131"/>
      <c r="AX183" s="131"/>
      <c r="AY183" s="131"/>
      <c r="AZ183" s="131"/>
      <c r="BA183" s="131"/>
      <c r="BB183" s="131"/>
      <c r="BC183" s="131"/>
      <c r="BD183" s="131"/>
      <c r="BE183" s="133"/>
      <c r="BF183" s="193"/>
      <c r="BG183" s="192"/>
      <c r="BH183" s="128"/>
      <c r="BI183" s="128"/>
      <c r="BJ183" s="128"/>
      <c r="BK183" s="128"/>
      <c r="BL183" s="128"/>
      <c r="BM183" s="128"/>
      <c r="BN183" s="128"/>
      <c r="BO183" s="128"/>
      <c r="BP183" s="128"/>
      <c r="BQ183" s="128"/>
      <c r="BR183" s="193"/>
      <c r="BS183" s="192"/>
      <c r="BT183" s="128"/>
      <c r="BU183" s="128"/>
      <c r="BV183" s="128"/>
      <c r="BW183" s="128"/>
      <c r="BX183" s="128"/>
      <c r="BY183" s="128"/>
      <c r="BZ183" s="128"/>
      <c r="CA183" s="128"/>
      <c r="CB183" s="128"/>
      <c r="CC183" s="128"/>
      <c r="CD183" s="193"/>
    </row>
    <row r="184" spans="1:91" s="108" customFormat="1" ht="30" hidden="1" outlineLevel="3" collapsed="1" x14ac:dyDescent="0.25">
      <c r="A184" s="116"/>
      <c r="B184" s="116"/>
      <c r="C184" s="116"/>
      <c r="D184" s="108">
        <v>3</v>
      </c>
      <c r="H184" s="153" t="s">
        <v>53</v>
      </c>
      <c r="I184" s="160" t="s">
        <v>340</v>
      </c>
      <c r="J184" s="37"/>
      <c r="K184" s="33">
        <v>60</v>
      </c>
      <c r="L184" s="34">
        <v>2017</v>
      </c>
      <c r="M184" s="34">
        <v>2021</v>
      </c>
      <c r="N184" s="49">
        <v>263200</v>
      </c>
      <c r="O184" s="40">
        <f t="shared" si="23"/>
        <v>223720</v>
      </c>
      <c r="P184" s="97">
        <f t="shared" si="24"/>
        <v>39480</v>
      </c>
      <c r="Q184" s="97">
        <f>+N184/5</f>
        <v>52640</v>
      </c>
      <c r="R184" s="101">
        <v>52640</v>
      </c>
      <c r="S184" s="101">
        <v>52640</v>
      </c>
      <c r="T184" s="101">
        <v>52640</v>
      </c>
      <c r="U184" s="101">
        <v>52640</v>
      </c>
      <c r="V184" s="97">
        <f>SUM(V185)</f>
        <v>263200</v>
      </c>
      <c r="W184" s="188"/>
      <c r="X184" s="101"/>
      <c r="Y184" s="101"/>
      <c r="Z184" s="101"/>
      <c r="AA184" s="101"/>
      <c r="AB184" s="101"/>
      <c r="AC184" s="101"/>
      <c r="AD184" s="101"/>
      <c r="AE184" s="101"/>
      <c r="AF184" s="101"/>
      <c r="AG184" s="101"/>
      <c r="AH184" s="189"/>
      <c r="AI184" s="188"/>
      <c r="AJ184" s="101"/>
      <c r="AK184" s="101"/>
      <c r="AL184" s="101"/>
      <c r="AM184" s="101"/>
      <c r="AN184" s="101"/>
      <c r="AO184" s="101"/>
      <c r="AP184" s="101"/>
      <c r="AQ184" s="101"/>
      <c r="AR184" s="101"/>
      <c r="AS184" s="101"/>
      <c r="AT184" s="189"/>
      <c r="AU184" s="188"/>
      <c r="AV184" s="101"/>
      <c r="AW184" s="101"/>
      <c r="AX184" s="101"/>
      <c r="AY184" s="101"/>
      <c r="AZ184" s="101"/>
      <c r="BA184" s="101"/>
      <c r="BB184" s="101"/>
      <c r="BC184" s="101"/>
      <c r="BD184" s="101"/>
      <c r="BE184" s="101"/>
      <c r="BF184" s="189"/>
      <c r="BG184" s="188"/>
      <c r="BH184" s="101"/>
      <c r="BI184" s="101"/>
      <c r="BJ184" s="101"/>
      <c r="BK184" s="101"/>
      <c r="BL184" s="101"/>
      <c r="BM184" s="101"/>
      <c r="BN184" s="101"/>
      <c r="BO184" s="101"/>
      <c r="BP184" s="101"/>
      <c r="BQ184" s="101"/>
      <c r="BR184" s="189"/>
      <c r="BS184" s="188"/>
      <c r="BT184" s="101"/>
      <c r="BU184" s="101"/>
      <c r="BV184" s="101"/>
      <c r="BW184" s="101"/>
      <c r="BX184" s="101"/>
      <c r="BY184" s="101"/>
      <c r="BZ184" s="101"/>
      <c r="CA184" s="101"/>
      <c r="CB184" s="101"/>
      <c r="CC184" s="101"/>
      <c r="CD184" s="189"/>
    </row>
    <row r="185" spans="1:91" s="127" customFormat="1" ht="30" hidden="1" outlineLevel="3" x14ac:dyDescent="0.25">
      <c r="A185" s="100"/>
      <c r="B185" s="100"/>
      <c r="C185" s="114"/>
      <c r="D185" s="108"/>
      <c r="E185" s="127">
        <v>1</v>
      </c>
      <c r="H185" s="154" t="s">
        <v>275</v>
      </c>
      <c r="I185" s="162" t="s">
        <v>314</v>
      </c>
      <c r="J185" s="143"/>
      <c r="K185" s="96"/>
      <c r="L185" s="14"/>
      <c r="M185" s="14"/>
      <c r="N185" s="53">
        <v>263200</v>
      </c>
      <c r="O185" s="46">
        <f>+N185*0.85</f>
        <v>223720</v>
      </c>
      <c r="P185" s="80">
        <f>+N185*0.15</f>
        <v>39480</v>
      </c>
      <c r="Q185" s="80">
        <f>+N185/5</f>
        <v>52640</v>
      </c>
      <c r="R185" s="128">
        <v>52640</v>
      </c>
      <c r="S185" s="128">
        <v>52640</v>
      </c>
      <c r="T185" s="128">
        <v>52640</v>
      </c>
      <c r="U185" s="128">
        <v>52640</v>
      </c>
      <c r="V185" s="80">
        <f>SUM(Q185:U185)</f>
        <v>263200</v>
      </c>
      <c r="W185" s="192"/>
      <c r="X185" s="128"/>
      <c r="Y185" s="128"/>
      <c r="Z185" s="128"/>
      <c r="AA185" s="129"/>
      <c r="AB185" s="129"/>
      <c r="AC185" s="130"/>
      <c r="AD185" s="131"/>
      <c r="AE185" s="129"/>
      <c r="AF185" s="129"/>
      <c r="AG185" s="130"/>
      <c r="AH185" s="191"/>
      <c r="AI185" s="192"/>
      <c r="AJ185" s="128"/>
      <c r="AK185" s="129"/>
      <c r="AL185" s="129"/>
      <c r="AM185" s="130"/>
      <c r="AN185" s="131"/>
      <c r="AO185" s="128"/>
      <c r="AP185" s="128"/>
      <c r="AQ185" s="129"/>
      <c r="AR185" s="129"/>
      <c r="AS185" s="130"/>
      <c r="AT185" s="191"/>
      <c r="AU185" s="192"/>
      <c r="AV185" s="129"/>
      <c r="AW185" s="129"/>
      <c r="AX185" s="130"/>
      <c r="AY185" s="131"/>
      <c r="AZ185" s="128"/>
      <c r="BA185" s="128"/>
      <c r="BB185" s="129"/>
      <c r="BC185" s="129"/>
      <c r="BD185" s="130"/>
      <c r="BE185" s="131"/>
      <c r="BF185" s="193"/>
      <c r="BG185" s="190"/>
      <c r="BH185" s="129"/>
      <c r="BI185" s="130"/>
      <c r="BJ185" s="131"/>
      <c r="BK185" s="128"/>
      <c r="BL185" s="128"/>
      <c r="BM185" s="129"/>
      <c r="BN185" s="129"/>
      <c r="BO185" s="130"/>
      <c r="BP185" s="131"/>
      <c r="BQ185" s="128"/>
      <c r="BR185" s="193"/>
      <c r="BS185" s="190"/>
      <c r="BT185" s="129"/>
      <c r="BU185" s="130"/>
      <c r="BV185" s="131"/>
      <c r="BW185" s="128"/>
      <c r="BX185" s="128"/>
      <c r="BY185" s="129"/>
      <c r="BZ185" s="129"/>
      <c r="CA185" s="130"/>
      <c r="CB185" s="131"/>
      <c r="CC185" s="128"/>
      <c r="CD185" s="193"/>
    </row>
    <row r="186" spans="1:91" s="108" customFormat="1" ht="36.75" hidden="1" customHeight="1" outlineLevel="3" collapsed="1" x14ac:dyDescent="0.25">
      <c r="A186" s="116"/>
      <c r="B186" s="116"/>
      <c r="C186" s="116"/>
      <c r="D186" s="108">
        <v>4</v>
      </c>
      <c r="H186" s="153" t="s">
        <v>54</v>
      </c>
      <c r="I186" s="160" t="s">
        <v>250</v>
      </c>
      <c r="J186" s="37"/>
      <c r="K186" s="33">
        <v>60</v>
      </c>
      <c r="L186" s="34">
        <v>2017</v>
      </c>
      <c r="M186" s="34">
        <v>2021</v>
      </c>
      <c r="N186" s="49">
        <v>300000</v>
      </c>
      <c r="O186" s="40">
        <f t="shared" si="23"/>
        <v>255000</v>
      </c>
      <c r="P186" s="97">
        <f t="shared" si="24"/>
        <v>45000</v>
      </c>
      <c r="Q186" s="97">
        <v>30000</v>
      </c>
      <c r="R186" s="101">
        <v>30000</v>
      </c>
      <c r="S186" s="101">
        <v>60000</v>
      </c>
      <c r="T186" s="101">
        <v>90000</v>
      </c>
      <c r="U186" s="101">
        <v>90000</v>
      </c>
      <c r="V186" s="97">
        <f>SUM(V187)</f>
        <v>300000</v>
      </c>
      <c r="W186" s="188"/>
      <c r="X186" s="101"/>
      <c r="Y186" s="101"/>
      <c r="Z186" s="101"/>
      <c r="AA186" s="101"/>
      <c r="AB186" s="101"/>
      <c r="AC186" s="101"/>
      <c r="AD186" s="101"/>
      <c r="AE186" s="101"/>
      <c r="AF186" s="101"/>
      <c r="AG186" s="101"/>
      <c r="AH186" s="189"/>
      <c r="AI186" s="188"/>
      <c r="AJ186" s="101"/>
      <c r="AK186" s="101"/>
      <c r="AL186" s="101"/>
      <c r="AM186" s="101"/>
      <c r="AN186" s="101"/>
      <c r="AO186" s="101"/>
      <c r="AP186" s="101"/>
      <c r="AQ186" s="101"/>
      <c r="AR186" s="101"/>
      <c r="AS186" s="101"/>
      <c r="AT186" s="189"/>
      <c r="AU186" s="188"/>
      <c r="AV186" s="101"/>
      <c r="AW186" s="101"/>
      <c r="AX186" s="101"/>
      <c r="AY186" s="101"/>
      <c r="AZ186" s="101"/>
      <c r="BA186" s="101"/>
      <c r="BB186" s="101"/>
      <c r="BC186" s="101"/>
      <c r="BD186" s="101"/>
      <c r="BE186" s="101"/>
      <c r="BF186" s="189"/>
      <c r="BG186" s="188"/>
      <c r="BH186" s="101"/>
      <c r="BI186" s="101"/>
      <c r="BJ186" s="101"/>
      <c r="BK186" s="101"/>
      <c r="BL186" s="101"/>
      <c r="BM186" s="101"/>
      <c r="BN186" s="101"/>
      <c r="BO186" s="101"/>
      <c r="BP186" s="101"/>
      <c r="BQ186" s="101"/>
      <c r="BR186" s="189"/>
      <c r="BS186" s="188"/>
      <c r="BT186" s="101"/>
      <c r="BU186" s="101"/>
      <c r="BV186" s="101"/>
      <c r="BW186" s="101"/>
      <c r="BX186" s="101"/>
      <c r="BY186" s="101"/>
      <c r="BZ186" s="101"/>
      <c r="CA186" s="101"/>
      <c r="CB186" s="101"/>
      <c r="CC186" s="101"/>
      <c r="CD186" s="189"/>
    </row>
    <row r="187" spans="1:91" s="108" customFormat="1" ht="36.75" hidden="1" customHeight="1" outlineLevel="3" thickBot="1" x14ac:dyDescent="0.3">
      <c r="A187" s="100"/>
      <c r="B187" s="100"/>
      <c r="C187" s="114"/>
      <c r="E187" s="127">
        <v>1</v>
      </c>
      <c r="H187" s="152" t="s">
        <v>315</v>
      </c>
      <c r="I187" s="162" t="s">
        <v>341</v>
      </c>
      <c r="J187" s="144"/>
      <c r="K187" s="145"/>
      <c r="L187" s="146"/>
      <c r="M187" s="146"/>
      <c r="N187" s="53">
        <v>300000</v>
      </c>
      <c r="O187" s="46">
        <f>+N187*0.85</f>
        <v>255000</v>
      </c>
      <c r="P187" s="80">
        <f>+N187*0.15</f>
        <v>45000</v>
      </c>
      <c r="Q187" s="80">
        <v>30000</v>
      </c>
      <c r="R187" s="128">
        <v>30000</v>
      </c>
      <c r="S187" s="128">
        <v>60000</v>
      </c>
      <c r="T187" s="128">
        <v>90000</v>
      </c>
      <c r="U187" s="128">
        <v>90000</v>
      </c>
      <c r="V187" s="179">
        <f>SUM(Q187:U187)</f>
        <v>300000</v>
      </c>
      <c r="W187" s="200"/>
      <c r="X187" s="147"/>
      <c r="Y187" s="148"/>
      <c r="Z187" s="148"/>
      <c r="AA187" s="148"/>
      <c r="AB187" s="148"/>
      <c r="AC187" s="148"/>
      <c r="AD187" s="148"/>
      <c r="AE187" s="149"/>
      <c r="AF187" s="149"/>
      <c r="AG187" s="149"/>
      <c r="AH187" s="201"/>
      <c r="AI187" s="223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201"/>
      <c r="AU187" s="223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201"/>
      <c r="BG187" s="223"/>
      <c r="BH187" s="149"/>
      <c r="BI187" s="149"/>
      <c r="BJ187" s="149"/>
      <c r="BK187" s="149"/>
      <c r="BL187" s="149"/>
      <c r="BM187" s="149"/>
      <c r="BN187" s="149"/>
      <c r="BO187" s="149"/>
      <c r="BP187" s="149"/>
      <c r="BQ187" s="149"/>
      <c r="BR187" s="201"/>
      <c r="BS187" s="223"/>
      <c r="BT187" s="149"/>
      <c r="BU187" s="149"/>
      <c r="BV187" s="149"/>
      <c r="BW187" s="149"/>
      <c r="BX187" s="149"/>
      <c r="BY187" s="149"/>
      <c r="BZ187" s="149"/>
      <c r="CA187" s="149"/>
      <c r="CB187" s="149"/>
      <c r="CC187" s="149"/>
      <c r="CD187" s="201"/>
    </row>
    <row r="188" spans="1:91" ht="49.5" customHeight="1" collapsed="1" x14ac:dyDescent="0.25">
      <c r="A188" s="2">
        <v>2</v>
      </c>
      <c r="H188" s="150">
        <v>2</v>
      </c>
      <c r="I188" s="157" t="s">
        <v>36</v>
      </c>
      <c r="J188" s="21"/>
      <c r="K188" s="21"/>
      <c r="L188" s="21"/>
      <c r="M188" s="21"/>
      <c r="N188" s="22">
        <v>96023500</v>
      </c>
      <c r="O188" s="22">
        <f t="shared" si="23"/>
        <v>81619975</v>
      </c>
      <c r="P188" s="23">
        <f t="shared" si="24"/>
        <v>14403525</v>
      </c>
      <c r="Q188" s="23">
        <f t="shared" ref="Q188:V188" si="25">+Q189+Q206</f>
        <v>6500000</v>
      </c>
      <c r="R188" s="23">
        <f t="shared" si="25"/>
        <v>20000000</v>
      </c>
      <c r="S188" s="23">
        <f t="shared" si="25"/>
        <v>14500000.333333334</v>
      </c>
      <c r="T188" s="23">
        <f t="shared" si="25"/>
        <v>31166666</v>
      </c>
      <c r="U188" s="23">
        <f t="shared" si="25"/>
        <v>23856833</v>
      </c>
      <c r="V188" s="23">
        <f t="shared" si="25"/>
        <v>96023499.333333343</v>
      </c>
      <c r="W188" s="24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6"/>
      <c r="AI188" s="24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6"/>
      <c r="AU188" s="24"/>
      <c r="AV188" s="25"/>
      <c r="AW188" s="25"/>
      <c r="AX188" s="25"/>
      <c r="AY188" s="25"/>
      <c r="AZ188" s="25"/>
      <c r="BA188" s="25"/>
      <c r="BB188" s="25"/>
      <c r="BC188" s="25"/>
      <c r="BD188" s="25"/>
      <c r="BE188" s="25"/>
      <c r="BF188" s="26"/>
      <c r="BG188" s="24"/>
      <c r="BH188" s="25"/>
      <c r="BI188" s="25"/>
      <c r="BJ188" s="25"/>
      <c r="BK188" s="25"/>
      <c r="BL188" s="25"/>
      <c r="BM188" s="25"/>
      <c r="BN188" s="25"/>
      <c r="BO188" s="25"/>
      <c r="BP188" s="25"/>
      <c r="BQ188" s="25"/>
      <c r="BR188" s="26"/>
      <c r="BS188" s="24"/>
      <c r="BT188" s="25"/>
      <c r="BU188" s="25"/>
      <c r="BV188" s="25"/>
      <c r="BW188" s="25"/>
      <c r="BX188" s="25"/>
      <c r="BY188" s="25"/>
      <c r="BZ188" s="25"/>
      <c r="CA188" s="25"/>
      <c r="CB188" s="25"/>
      <c r="CC188" s="25"/>
      <c r="CD188" s="26"/>
      <c r="CE188" s="1"/>
      <c r="CF188" s="1"/>
      <c r="CG188" s="1"/>
    </row>
    <row r="189" spans="1:91" s="5" customFormat="1" ht="33" customHeight="1" outlineLevel="1" x14ac:dyDescent="0.25">
      <c r="B189" s="5">
        <v>0</v>
      </c>
      <c r="C189" s="114">
        <v>1</v>
      </c>
      <c r="D189" s="107"/>
      <c r="E189" s="124"/>
      <c r="H189" s="168" t="s">
        <v>342</v>
      </c>
      <c r="I189" s="158" t="s">
        <v>82</v>
      </c>
      <c r="J189" s="32">
        <v>2019</v>
      </c>
      <c r="K189" s="32"/>
      <c r="L189" s="32"/>
      <c r="M189" s="32"/>
      <c r="N189" s="48">
        <f>+N190+N194+N198+N202</f>
        <v>60000000</v>
      </c>
      <c r="O189" s="48">
        <f t="shared" si="23"/>
        <v>51000000</v>
      </c>
      <c r="P189" s="69">
        <f t="shared" si="24"/>
        <v>9000000</v>
      </c>
      <c r="Q189" s="69">
        <f t="shared" ref="Q189:V189" si="26">+Q190+Q194+Q198+Q202</f>
        <v>6500000</v>
      </c>
      <c r="R189" s="69">
        <f t="shared" si="26"/>
        <v>20000000</v>
      </c>
      <c r="S189" s="69">
        <f t="shared" si="26"/>
        <v>14500000.333333334</v>
      </c>
      <c r="T189" s="69">
        <f t="shared" si="26"/>
        <v>12666666</v>
      </c>
      <c r="U189" s="69">
        <f t="shared" si="26"/>
        <v>6333333</v>
      </c>
      <c r="V189" s="69">
        <f t="shared" si="26"/>
        <v>59999999.333333336</v>
      </c>
      <c r="W189" s="83"/>
      <c r="X189" s="84"/>
      <c r="Y189" s="84"/>
      <c r="Z189" s="84"/>
      <c r="AA189" s="84"/>
      <c r="AB189" s="84"/>
      <c r="AC189" s="84"/>
      <c r="AD189" s="84"/>
      <c r="AE189" s="84"/>
      <c r="AF189" s="84"/>
      <c r="AG189" s="84"/>
      <c r="AH189" s="85"/>
      <c r="AI189" s="83"/>
      <c r="AJ189" s="84"/>
      <c r="AK189" s="84"/>
      <c r="AL189" s="84"/>
      <c r="AM189" s="84"/>
      <c r="AN189" s="84"/>
      <c r="AO189" s="84"/>
      <c r="AP189" s="84"/>
      <c r="AQ189" s="84"/>
      <c r="AR189" s="84"/>
      <c r="AS189" s="84"/>
      <c r="AT189" s="85"/>
      <c r="AU189" s="83"/>
      <c r="AV189" s="84"/>
      <c r="AW189" s="84"/>
      <c r="AX189" s="84"/>
      <c r="AY189" s="84"/>
      <c r="AZ189" s="84"/>
      <c r="BA189" s="84"/>
      <c r="BB189" s="84"/>
      <c r="BC189" s="84"/>
      <c r="BD189" s="84"/>
      <c r="BE189" s="84"/>
      <c r="BF189" s="85"/>
      <c r="BG189" s="83"/>
      <c r="BH189" s="84"/>
      <c r="BI189" s="84"/>
      <c r="BJ189" s="84"/>
      <c r="BK189" s="84"/>
      <c r="BL189" s="84"/>
      <c r="BM189" s="84"/>
      <c r="BN189" s="84"/>
      <c r="BO189" s="84"/>
      <c r="BP189" s="84"/>
      <c r="BQ189" s="84"/>
      <c r="BR189" s="85"/>
      <c r="BS189" s="83"/>
      <c r="BT189" s="84"/>
      <c r="BU189" s="84"/>
      <c r="BV189" s="84"/>
      <c r="BW189" s="84"/>
      <c r="BX189" s="84"/>
      <c r="BY189" s="84"/>
      <c r="BZ189" s="84"/>
      <c r="CA189" s="84"/>
      <c r="CB189" s="84"/>
      <c r="CC189" s="84"/>
      <c r="CD189" s="85"/>
      <c r="CE189" s="6"/>
      <c r="CF189" s="6"/>
      <c r="CG189" s="6"/>
    </row>
    <row r="190" spans="1:91" s="108" customFormat="1" ht="41.25" hidden="1" customHeight="1" outlineLevel="3" x14ac:dyDescent="0.25">
      <c r="C190" s="113"/>
      <c r="D190" s="108">
        <v>1</v>
      </c>
      <c r="H190" s="153" t="s">
        <v>344</v>
      </c>
      <c r="I190" s="160" t="s">
        <v>83</v>
      </c>
      <c r="J190" s="33"/>
      <c r="K190" s="33"/>
      <c r="L190" s="34"/>
      <c r="M190" s="34"/>
      <c r="N190" s="40">
        <v>15000000</v>
      </c>
      <c r="O190" s="40">
        <f t="shared" si="23"/>
        <v>12750000</v>
      </c>
      <c r="P190" s="97">
        <f t="shared" si="24"/>
        <v>2250000</v>
      </c>
      <c r="Q190" s="97">
        <f t="shared" ref="Q190:V190" si="27">SUM(Q191:Q193)</f>
        <v>4000000</v>
      </c>
      <c r="R190" s="97">
        <f t="shared" si="27"/>
        <v>7500000</v>
      </c>
      <c r="S190" s="97">
        <f t="shared" si="27"/>
        <v>3500000</v>
      </c>
      <c r="T190" s="98">
        <f t="shared" si="27"/>
        <v>0</v>
      </c>
      <c r="U190" s="98">
        <f t="shared" si="27"/>
        <v>0</v>
      </c>
      <c r="V190" s="97">
        <f t="shared" si="27"/>
        <v>15000000</v>
      </c>
      <c r="W190" s="182"/>
      <c r="X190" s="169"/>
      <c r="Y190" s="169"/>
      <c r="Z190" s="169"/>
      <c r="AA190" s="169"/>
      <c r="AB190" s="169"/>
      <c r="AC190" s="169"/>
      <c r="AD190" s="169"/>
      <c r="AE190" s="169"/>
      <c r="AF190" s="169"/>
      <c r="AG190" s="169"/>
      <c r="AH190" s="183"/>
      <c r="AI190" s="182"/>
      <c r="AJ190" s="169"/>
      <c r="AK190" s="169"/>
      <c r="AL190" s="169"/>
      <c r="AM190" s="169"/>
      <c r="AN190" s="169"/>
      <c r="AO190" s="169"/>
      <c r="AP190" s="169"/>
      <c r="AQ190" s="169"/>
      <c r="AR190" s="169"/>
      <c r="AS190" s="169"/>
      <c r="AT190" s="183"/>
      <c r="AU190" s="182"/>
      <c r="AV190" s="169"/>
      <c r="AW190" s="169"/>
      <c r="AX190" s="169"/>
      <c r="AY190" s="169"/>
      <c r="AZ190" s="169"/>
      <c r="BA190" s="169"/>
      <c r="BB190" s="169"/>
      <c r="BC190" s="169"/>
      <c r="BD190" s="169"/>
      <c r="BE190" s="169"/>
      <c r="BF190" s="183"/>
      <c r="BG190" s="182"/>
      <c r="BH190" s="169"/>
      <c r="BI190" s="169"/>
      <c r="BJ190" s="169"/>
      <c r="BK190" s="169"/>
      <c r="BL190" s="169"/>
      <c r="BM190" s="169"/>
      <c r="BN190" s="169"/>
      <c r="BO190" s="169"/>
      <c r="BP190" s="169"/>
      <c r="BQ190" s="169"/>
      <c r="BR190" s="183"/>
      <c r="BS190" s="182"/>
      <c r="BT190" s="169"/>
      <c r="BU190" s="169"/>
      <c r="BV190" s="169"/>
      <c r="BW190" s="169"/>
      <c r="BX190" s="169"/>
      <c r="BY190" s="169"/>
      <c r="BZ190" s="169"/>
      <c r="CA190" s="169"/>
      <c r="CB190" s="169"/>
      <c r="CC190" s="169"/>
      <c r="CD190" s="183"/>
      <c r="CE190" s="35"/>
      <c r="CF190" s="35"/>
      <c r="CG190" s="35"/>
    </row>
    <row r="191" spans="1:91" hidden="1" outlineLevel="3" x14ac:dyDescent="0.25">
      <c r="E191" s="127">
        <v>1</v>
      </c>
      <c r="H191" s="152" t="s">
        <v>350</v>
      </c>
      <c r="I191" s="161" t="s">
        <v>392</v>
      </c>
      <c r="J191" s="36"/>
      <c r="K191" s="31">
        <v>8</v>
      </c>
      <c r="L191" s="14">
        <v>2017</v>
      </c>
      <c r="M191" s="14">
        <v>2018</v>
      </c>
      <c r="N191" s="50">
        <v>7500000</v>
      </c>
      <c r="O191" s="42">
        <f t="shared" si="23"/>
        <v>6375000</v>
      </c>
      <c r="P191" s="43">
        <f t="shared" si="24"/>
        <v>1125000</v>
      </c>
      <c r="Q191" s="43">
        <v>3500000</v>
      </c>
      <c r="R191" s="16">
        <v>4000000</v>
      </c>
      <c r="S191" s="16"/>
      <c r="T191" s="16">
        <v>0</v>
      </c>
      <c r="U191" s="16"/>
      <c r="V191" s="19">
        <f>SUM(Q191:U191)</f>
        <v>7500000</v>
      </c>
      <c r="W191" s="202"/>
      <c r="X191" s="15"/>
      <c r="Y191" s="15"/>
      <c r="Z191" s="15"/>
      <c r="AA191" s="15"/>
      <c r="AB191" s="89"/>
      <c r="AC191" s="89"/>
      <c r="AD191" s="89"/>
      <c r="AE191" s="89"/>
      <c r="AF191" s="89"/>
      <c r="AG191" s="89"/>
      <c r="AH191" s="203"/>
      <c r="AI191" s="224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207"/>
      <c r="AU191" s="204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207"/>
      <c r="BG191" s="204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207"/>
      <c r="BS191" s="204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207"/>
    </row>
    <row r="192" spans="1:91" hidden="1" outlineLevel="3" x14ac:dyDescent="0.25">
      <c r="E192" s="127">
        <v>2</v>
      </c>
      <c r="H192" s="152" t="s">
        <v>351</v>
      </c>
      <c r="I192" s="161" t="s">
        <v>391</v>
      </c>
      <c r="J192" s="36"/>
      <c r="K192" s="31">
        <v>12</v>
      </c>
      <c r="L192" s="14">
        <v>2018</v>
      </c>
      <c r="M192" s="14">
        <v>2019</v>
      </c>
      <c r="N192" s="50">
        <v>7000000</v>
      </c>
      <c r="O192" s="42">
        <f t="shared" si="23"/>
        <v>5950000</v>
      </c>
      <c r="P192" s="43">
        <f t="shared" si="24"/>
        <v>1050000</v>
      </c>
      <c r="Q192" s="43">
        <v>0</v>
      </c>
      <c r="R192" s="16">
        <v>3500000</v>
      </c>
      <c r="S192" s="16">
        <v>3500000</v>
      </c>
      <c r="T192" s="16"/>
      <c r="U192" s="16"/>
      <c r="V192" s="19">
        <f>SUM(Q192:U192)</f>
        <v>7000000</v>
      </c>
      <c r="W192" s="204"/>
      <c r="X192" s="16"/>
      <c r="Y192" s="16"/>
      <c r="Z192" s="177"/>
      <c r="AA192" s="177"/>
      <c r="AB192" s="177"/>
      <c r="AC192" s="91"/>
      <c r="AD192" s="91"/>
      <c r="AE192" s="13"/>
      <c r="AF192" s="13"/>
      <c r="AG192" s="13"/>
      <c r="AH192" s="205"/>
      <c r="AI192" s="225"/>
      <c r="AJ192" s="121"/>
      <c r="AK192" s="121"/>
      <c r="AL192" s="94"/>
      <c r="AM192" s="94"/>
      <c r="AN192" s="94"/>
      <c r="AO192" s="226"/>
      <c r="AP192" s="226"/>
      <c r="AQ192" s="90"/>
      <c r="AR192" s="90"/>
      <c r="AS192" s="90"/>
      <c r="AT192" s="227"/>
      <c r="AU192" s="234"/>
      <c r="AV192" s="226"/>
      <c r="AW192" s="90"/>
      <c r="AX192" s="90"/>
      <c r="AY192" s="90"/>
      <c r="AZ192" s="90"/>
      <c r="BA192" s="16"/>
      <c r="BB192" s="16"/>
      <c r="BC192" s="16"/>
      <c r="BD192" s="16"/>
      <c r="BE192" s="16"/>
      <c r="BF192" s="207"/>
      <c r="BG192" s="204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207"/>
      <c r="BS192" s="204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207"/>
      <c r="CE192" s="5"/>
      <c r="CF192" s="5"/>
      <c r="CG192" s="5"/>
      <c r="CH192" s="5"/>
      <c r="CI192" s="5"/>
      <c r="CJ192" s="5"/>
      <c r="CK192" s="5"/>
      <c r="CL192" s="5"/>
      <c r="CM192" s="5"/>
    </row>
    <row r="193" spans="1:95" hidden="1" outlineLevel="3" x14ac:dyDescent="0.25">
      <c r="E193" s="127">
        <v>3</v>
      </c>
      <c r="H193" s="152" t="s">
        <v>352</v>
      </c>
      <c r="I193" s="161" t="s">
        <v>300</v>
      </c>
      <c r="J193" s="36"/>
      <c r="K193" s="31">
        <v>6</v>
      </c>
      <c r="L193" s="14">
        <v>2017</v>
      </c>
      <c r="M193" s="14">
        <v>2017</v>
      </c>
      <c r="N193" s="50">
        <v>500000</v>
      </c>
      <c r="O193" s="42">
        <f t="shared" si="23"/>
        <v>425000</v>
      </c>
      <c r="P193" s="43">
        <f>+N193*0.15</f>
        <v>75000</v>
      </c>
      <c r="Q193" s="43">
        <v>500000</v>
      </c>
      <c r="R193" s="16"/>
      <c r="S193" s="16"/>
      <c r="T193" s="16"/>
      <c r="U193" s="16"/>
      <c r="V193" s="19">
        <f>SUM(Q193:U193)</f>
        <v>500000</v>
      </c>
      <c r="W193" s="206"/>
      <c r="X193" s="15"/>
      <c r="Y193" s="89"/>
      <c r="Z193" s="89"/>
      <c r="AA193" s="89"/>
      <c r="AB193" s="89"/>
      <c r="AC193" s="90"/>
      <c r="AD193" s="90"/>
      <c r="AE193" s="16"/>
      <c r="AF193" s="16"/>
      <c r="AG193" s="16"/>
      <c r="AH193" s="207"/>
      <c r="AI193" s="204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207"/>
      <c r="AU193" s="204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207"/>
      <c r="BG193" s="204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207"/>
      <c r="BS193" s="204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207"/>
      <c r="CE193" s="5"/>
      <c r="CF193" s="5"/>
      <c r="CG193" s="5"/>
      <c r="CH193" s="5"/>
      <c r="CI193" s="5"/>
      <c r="CJ193" s="5"/>
      <c r="CK193" s="5"/>
    </row>
    <row r="194" spans="1:95" s="108" customFormat="1" ht="41.25" hidden="1" customHeight="1" outlineLevel="3" collapsed="1" x14ac:dyDescent="0.25">
      <c r="C194" s="113"/>
      <c r="D194" s="108">
        <v>2</v>
      </c>
      <c r="H194" s="153" t="s">
        <v>345</v>
      </c>
      <c r="I194" s="160" t="s">
        <v>85</v>
      </c>
      <c r="J194" s="33"/>
      <c r="K194" s="33"/>
      <c r="L194" s="34"/>
      <c r="M194" s="34"/>
      <c r="N194" s="40">
        <v>15000000</v>
      </c>
      <c r="O194" s="40">
        <f t="shared" si="23"/>
        <v>12750000</v>
      </c>
      <c r="P194" s="97">
        <f t="shared" si="24"/>
        <v>2250000</v>
      </c>
      <c r="Q194" s="97">
        <f t="shared" ref="Q194:V194" si="28">SUM(Q195:Q197)</f>
        <v>250000</v>
      </c>
      <c r="R194" s="97">
        <f t="shared" si="28"/>
        <v>2750000</v>
      </c>
      <c r="S194" s="97">
        <f t="shared" si="28"/>
        <v>2500000</v>
      </c>
      <c r="T194" s="98">
        <f t="shared" si="28"/>
        <v>4500000</v>
      </c>
      <c r="U194" s="98">
        <f t="shared" si="28"/>
        <v>5000000</v>
      </c>
      <c r="V194" s="97">
        <f t="shared" si="28"/>
        <v>15000000</v>
      </c>
      <c r="W194" s="182"/>
      <c r="X194" s="169"/>
      <c r="Y194" s="169"/>
      <c r="Z194" s="169"/>
      <c r="AA194" s="169"/>
      <c r="AB194" s="169"/>
      <c r="AC194" s="169"/>
      <c r="AD194" s="169"/>
      <c r="AE194" s="169"/>
      <c r="AF194" s="169"/>
      <c r="AG194" s="169"/>
      <c r="AH194" s="183"/>
      <c r="AI194" s="182"/>
      <c r="AJ194" s="169"/>
      <c r="AK194" s="169"/>
      <c r="AL194" s="169"/>
      <c r="AM194" s="169"/>
      <c r="AN194" s="169"/>
      <c r="AO194" s="169"/>
      <c r="AP194" s="169"/>
      <c r="AQ194" s="169"/>
      <c r="AR194" s="169"/>
      <c r="AS194" s="169"/>
      <c r="AT194" s="183"/>
      <c r="AU194" s="182"/>
      <c r="AV194" s="169"/>
      <c r="AW194" s="169"/>
      <c r="AX194" s="169"/>
      <c r="AY194" s="169"/>
      <c r="AZ194" s="169"/>
      <c r="BA194" s="169"/>
      <c r="BB194" s="169"/>
      <c r="BC194" s="169"/>
      <c r="BD194" s="169"/>
      <c r="BE194" s="169"/>
      <c r="BF194" s="183"/>
      <c r="BG194" s="182"/>
      <c r="BH194" s="169"/>
      <c r="BI194" s="169"/>
      <c r="BJ194" s="169"/>
      <c r="BK194" s="169"/>
      <c r="BL194" s="169"/>
      <c r="BM194" s="169"/>
      <c r="BN194" s="169"/>
      <c r="BO194" s="169"/>
      <c r="BP194" s="169"/>
      <c r="BQ194" s="169"/>
      <c r="BR194" s="183"/>
      <c r="BS194" s="182"/>
      <c r="BT194" s="169"/>
      <c r="BU194" s="169"/>
      <c r="BV194" s="169"/>
      <c r="BW194" s="169"/>
      <c r="BX194" s="169"/>
      <c r="BY194" s="169"/>
      <c r="BZ194" s="169"/>
      <c r="CA194" s="169"/>
      <c r="CB194" s="169"/>
      <c r="CC194" s="169"/>
      <c r="CD194" s="183"/>
      <c r="CE194" s="35"/>
      <c r="CF194" s="35"/>
      <c r="CG194" s="35"/>
    </row>
    <row r="195" spans="1:95" hidden="1" outlineLevel="3" x14ac:dyDescent="0.25">
      <c r="E195" s="127">
        <v>1</v>
      </c>
      <c r="H195" s="152" t="s">
        <v>353</v>
      </c>
      <c r="I195" s="161" t="s">
        <v>251</v>
      </c>
      <c r="J195" s="36"/>
      <c r="K195" s="31">
        <v>24</v>
      </c>
      <c r="L195" s="14">
        <v>2018</v>
      </c>
      <c r="M195" s="14">
        <v>2020</v>
      </c>
      <c r="N195" s="50">
        <v>8000000</v>
      </c>
      <c r="O195" s="42">
        <f t="shared" si="23"/>
        <v>6800000</v>
      </c>
      <c r="P195" s="43">
        <f t="shared" si="24"/>
        <v>1200000</v>
      </c>
      <c r="Q195" s="43"/>
      <c r="R195" s="16">
        <v>2500000</v>
      </c>
      <c r="S195" s="16">
        <v>2500000</v>
      </c>
      <c r="T195" s="43">
        <v>2500000</v>
      </c>
      <c r="U195" s="16"/>
      <c r="V195" s="19">
        <f>SUM(Q195:U195)</f>
        <v>7500000</v>
      </c>
      <c r="W195" s="204"/>
      <c r="X195" s="16"/>
      <c r="Y195" s="16"/>
      <c r="Z195" s="16"/>
      <c r="AA195" s="16"/>
      <c r="AB195" s="16"/>
      <c r="AC195" s="16"/>
      <c r="AD195" s="16"/>
      <c r="AE195" s="16"/>
      <c r="AF195" s="111"/>
      <c r="AG195" s="13"/>
      <c r="AH195" s="205"/>
      <c r="AI195" s="228"/>
      <c r="AJ195" s="15"/>
      <c r="AK195" s="15"/>
      <c r="AL195" s="15"/>
      <c r="AM195" s="15"/>
      <c r="AN195" s="15"/>
      <c r="AO195" s="87"/>
      <c r="AP195" s="87"/>
      <c r="AQ195" s="87"/>
      <c r="AR195" s="87"/>
      <c r="AS195" s="87"/>
      <c r="AT195" s="209"/>
      <c r="AU195" s="230"/>
      <c r="AV195" s="87"/>
      <c r="AW195" s="87"/>
      <c r="AX195" s="87"/>
      <c r="AY195" s="88"/>
      <c r="AZ195" s="88"/>
      <c r="BA195" s="88"/>
      <c r="BB195" s="90"/>
      <c r="BC195" s="90"/>
      <c r="BD195" s="90"/>
      <c r="BE195" s="90"/>
      <c r="BF195" s="227"/>
      <c r="BG195" s="224"/>
      <c r="BH195" s="90"/>
      <c r="BI195" s="90"/>
      <c r="BJ195" s="90"/>
      <c r="BK195" s="90"/>
      <c r="BL195" s="90"/>
      <c r="BM195" s="16"/>
      <c r="BN195" s="16"/>
      <c r="BO195" s="16"/>
      <c r="BP195" s="16"/>
      <c r="BQ195" s="16"/>
      <c r="BR195" s="207"/>
      <c r="BS195" s="204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207"/>
    </row>
    <row r="196" spans="1:95" hidden="1" outlineLevel="3" x14ac:dyDescent="0.25">
      <c r="E196" s="127">
        <v>2</v>
      </c>
      <c r="H196" s="152" t="s">
        <v>354</v>
      </c>
      <c r="I196" s="161" t="s">
        <v>254</v>
      </c>
      <c r="J196" s="36"/>
      <c r="K196" s="31">
        <v>24</v>
      </c>
      <c r="L196" s="14">
        <v>2020</v>
      </c>
      <c r="M196" s="14">
        <v>2021</v>
      </c>
      <c r="N196" s="50">
        <v>6500000</v>
      </c>
      <c r="O196" s="42">
        <f t="shared" si="23"/>
        <v>5525000</v>
      </c>
      <c r="P196" s="43">
        <f t="shared" si="24"/>
        <v>975000</v>
      </c>
      <c r="Q196" s="177">
        <v>0</v>
      </c>
      <c r="R196" s="16"/>
      <c r="S196" s="16"/>
      <c r="T196" s="43">
        <v>2000000</v>
      </c>
      <c r="U196" s="16">
        <v>5000000</v>
      </c>
      <c r="V196" s="19">
        <f>SUM(Q196:U196)</f>
        <v>7000000</v>
      </c>
      <c r="W196" s="204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207"/>
      <c r="AI196" s="204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207"/>
      <c r="AU196" s="204"/>
      <c r="AV196" s="13"/>
      <c r="AW196" s="13"/>
      <c r="AX196" s="13"/>
      <c r="AY196" s="13"/>
      <c r="AZ196" s="15"/>
      <c r="BA196" s="15"/>
      <c r="BB196" s="15"/>
      <c r="BC196" s="15"/>
      <c r="BD196" s="15"/>
      <c r="BE196" s="15"/>
      <c r="BF196" s="208"/>
      <c r="BG196" s="230"/>
      <c r="BH196" s="87"/>
      <c r="BI196" s="87"/>
      <c r="BJ196" s="87"/>
      <c r="BK196" s="87"/>
      <c r="BL196" s="87"/>
      <c r="BM196" s="88"/>
      <c r="BN196" s="88"/>
      <c r="BO196" s="88"/>
      <c r="BP196" s="88"/>
      <c r="BQ196" s="87"/>
      <c r="BR196" s="209"/>
      <c r="BS196" s="230"/>
      <c r="BT196" s="87"/>
      <c r="BU196" s="87"/>
      <c r="BV196" s="87"/>
      <c r="BW196" s="87"/>
      <c r="BX196" s="88"/>
      <c r="BY196" s="88"/>
      <c r="BZ196" s="88"/>
      <c r="CA196" s="88"/>
      <c r="CB196" s="88"/>
      <c r="CC196" s="88"/>
      <c r="CD196" s="229"/>
      <c r="CE196" s="5"/>
      <c r="CF196" s="5"/>
      <c r="CG196" s="5"/>
      <c r="CH196" s="5"/>
      <c r="CI196" s="5"/>
    </row>
    <row r="197" spans="1:95" s="5" customFormat="1" hidden="1" outlineLevel="3" x14ac:dyDescent="0.25">
      <c r="A197" s="2"/>
      <c r="B197" s="2"/>
      <c r="C197" s="115"/>
      <c r="D197" s="107"/>
      <c r="E197" s="127">
        <v>3</v>
      </c>
      <c r="H197" s="152" t="s">
        <v>355</v>
      </c>
      <c r="I197" s="161" t="s">
        <v>301</v>
      </c>
      <c r="J197" s="36"/>
      <c r="K197" s="31">
        <v>6</v>
      </c>
      <c r="L197" s="14">
        <v>2017</v>
      </c>
      <c r="M197" s="14">
        <v>2017</v>
      </c>
      <c r="N197" s="50">
        <v>500000</v>
      </c>
      <c r="O197" s="42">
        <f t="shared" si="23"/>
        <v>425000</v>
      </c>
      <c r="P197" s="43">
        <f t="shared" si="24"/>
        <v>75000</v>
      </c>
      <c r="Q197" s="43">
        <v>250000</v>
      </c>
      <c r="R197" s="16">
        <v>250000</v>
      </c>
      <c r="S197" s="16"/>
      <c r="T197" s="43"/>
      <c r="U197" s="16"/>
      <c r="V197" s="19">
        <f>SUM(Q197:U197)</f>
        <v>500000</v>
      </c>
      <c r="W197" s="206"/>
      <c r="X197" s="94"/>
      <c r="Y197" s="94"/>
      <c r="Z197" s="94"/>
      <c r="AA197" s="88"/>
      <c r="AB197" s="88"/>
      <c r="AC197" s="88"/>
      <c r="AD197" s="88"/>
      <c r="AE197" s="88"/>
      <c r="AF197" s="88"/>
      <c r="AG197" s="16"/>
      <c r="AH197" s="207"/>
      <c r="AI197" s="204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207"/>
      <c r="AU197" s="204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207"/>
      <c r="BG197" s="204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207"/>
      <c r="BS197" s="204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207"/>
    </row>
    <row r="198" spans="1:95" s="107" customFormat="1" ht="21" hidden="1" customHeight="1" outlineLevel="3" collapsed="1" x14ac:dyDescent="0.25">
      <c r="A198" s="108"/>
      <c r="B198" s="108"/>
      <c r="C198" s="113"/>
      <c r="D198" s="108">
        <v>3</v>
      </c>
      <c r="H198" s="155" t="s">
        <v>346</v>
      </c>
      <c r="I198" s="160" t="s">
        <v>84</v>
      </c>
      <c r="J198" s="37"/>
      <c r="K198" s="37"/>
      <c r="L198" s="39"/>
      <c r="M198" s="39"/>
      <c r="N198" s="49">
        <v>15000000</v>
      </c>
      <c r="O198" s="40">
        <f t="shared" si="23"/>
        <v>12750000</v>
      </c>
      <c r="P198" s="41">
        <f t="shared" si="24"/>
        <v>2250000</v>
      </c>
      <c r="Q198" s="41">
        <f t="shared" ref="Q198:V198" si="29">SUM(Q199:Q201)</f>
        <v>250000</v>
      </c>
      <c r="R198" s="41">
        <f t="shared" si="29"/>
        <v>4083333.3333333335</v>
      </c>
      <c r="S198" s="41">
        <f t="shared" si="29"/>
        <v>4833333.333333334</v>
      </c>
      <c r="T198" s="41">
        <f t="shared" si="29"/>
        <v>4500000</v>
      </c>
      <c r="U198" s="41">
        <f t="shared" si="29"/>
        <v>1333333</v>
      </c>
      <c r="V198" s="97">
        <f t="shared" si="29"/>
        <v>14999999.666666668</v>
      </c>
      <c r="W198" s="188"/>
      <c r="X198" s="101"/>
      <c r="Y198" s="101"/>
      <c r="Z198" s="101"/>
      <c r="AA198" s="101"/>
      <c r="AB198" s="101"/>
      <c r="AC198" s="101"/>
      <c r="AD198" s="101"/>
      <c r="AE198" s="101"/>
      <c r="AF198" s="101"/>
      <c r="AG198" s="101"/>
      <c r="AH198" s="189"/>
      <c r="AI198" s="188"/>
      <c r="AJ198" s="101"/>
      <c r="AK198" s="101"/>
      <c r="AL198" s="101"/>
      <c r="AM198" s="101"/>
      <c r="AN198" s="101"/>
      <c r="AO198" s="101"/>
      <c r="AP198" s="101"/>
      <c r="AQ198" s="101"/>
      <c r="AR198" s="101"/>
      <c r="AS198" s="101"/>
      <c r="AT198" s="189"/>
      <c r="AU198" s="188"/>
      <c r="AV198" s="101"/>
      <c r="AW198" s="101"/>
      <c r="AX198" s="101"/>
      <c r="AY198" s="101"/>
      <c r="AZ198" s="101"/>
      <c r="BA198" s="101"/>
      <c r="BB198" s="101"/>
      <c r="BC198" s="101"/>
      <c r="BD198" s="101"/>
      <c r="BE198" s="101"/>
      <c r="BF198" s="189"/>
      <c r="BG198" s="188"/>
      <c r="BH198" s="101"/>
      <c r="BI198" s="101"/>
      <c r="BJ198" s="101"/>
      <c r="BK198" s="101"/>
      <c r="BL198" s="101"/>
      <c r="BM198" s="101"/>
      <c r="BN198" s="101"/>
      <c r="BO198" s="101"/>
      <c r="BP198" s="101"/>
      <c r="BQ198" s="101"/>
      <c r="BR198" s="189"/>
      <c r="BS198" s="188"/>
      <c r="BT198" s="101"/>
      <c r="BU198" s="101"/>
      <c r="BV198" s="101"/>
      <c r="BW198" s="101"/>
      <c r="BX198" s="101"/>
      <c r="BY198" s="101"/>
      <c r="BZ198" s="101"/>
      <c r="CA198" s="101"/>
      <c r="CB198" s="101"/>
      <c r="CC198" s="101"/>
      <c r="CD198" s="189"/>
    </row>
    <row r="199" spans="1:95" hidden="1" outlineLevel="3" x14ac:dyDescent="0.25">
      <c r="E199" s="108">
        <v>1</v>
      </c>
      <c r="H199" s="152" t="s">
        <v>356</v>
      </c>
      <c r="I199" s="161" t="s">
        <v>252</v>
      </c>
      <c r="J199" s="36"/>
      <c r="K199" s="31">
        <v>24</v>
      </c>
      <c r="L199" s="14">
        <v>2018</v>
      </c>
      <c r="M199" s="14">
        <v>2019</v>
      </c>
      <c r="N199" s="50">
        <v>7500000</v>
      </c>
      <c r="O199" s="42">
        <f t="shared" si="23"/>
        <v>6375000</v>
      </c>
      <c r="P199" s="43">
        <f t="shared" si="24"/>
        <v>1125000</v>
      </c>
      <c r="Q199" s="43">
        <v>0</v>
      </c>
      <c r="R199" s="43">
        <v>1500000</v>
      </c>
      <c r="S199" s="16">
        <v>2500000</v>
      </c>
      <c r="T199" s="16">
        <v>3500000</v>
      </c>
      <c r="U199" s="16"/>
      <c r="V199" s="19">
        <f>SUM(Q199:U199)</f>
        <v>7500000</v>
      </c>
      <c r="W199" s="204"/>
      <c r="X199" s="16"/>
      <c r="Y199" s="18"/>
      <c r="Z199" s="18"/>
      <c r="AA199" s="18"/>
      <c r="AB199" s="16"/>
      <c r="AC199" s="16"/>
      <c r="AD199" s="16"/>
      <c r="AE199" s="16"/>
      <c r="AF199" s="111"/>
      <c r="AG199" s="13"/>
      <c r="AH199" s="205"/>
      <c r="AI199" s="228"/>
      <c r="AJ199" s="15"/>
      <c r="AK199" s="15"/>
      <c r="AL199" s="15"/>
      <c r="AM199" s="15"/>
      <c r="AN199" s="15"/>
      <c r="AO199" s="87"/>
      <c r="AP199" s="87"/>
      <c r="AQ199" s="87"/>
      <c r="AR199" s="87"/>
      <c r="AS199" s="87"/>
      <c r="AT199" s="209"/>
      <c r="AU199" s="230"/>
      <c r="AV199" s="87"/>
      <c r="AW199" s="87"/>
      <c r="AX199" s="87"/>
      <c r="AY199" s="88"/>
      <c r="AZ199" s="88"/>
      <c r="BA199" s="88"/>
      <c r="BB199" s="90"/>
      <c r="BC199" s="90"/>
      <c r="BD199" s="90"/>
      <c r="BE199" s="90"/>
      <c r="BF199" s="227"/>
      <c r="BG199" s="224"/>
      <c r="BH199" s="90"/>
      <c r="BI199" s="90"/>
      <c r="BJ199" s="90"/>
      <c r="BK199" s="90"/>
      <c r="BL199" s="90"/>
      <c r="BM199" s="16"/>
      <c r="BN199" s="16"/>
      <c r="BO199" s="16"/>
      <c r="BP199" s="16"/>
      <c r="BQ199" s="16"/>
      <c r="BR199" s="207"/>
      <c r="BS199" s="204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207"/>
    </row>
    <row r="200" spans="1:95" hidden="1" outlineLevel="3" x14ac:dyDescent="0.25">
      <c r="E200" s="108">
        <v>2</v>
      </c>
      <c r="H200" s="152" t="s">
        <v>357</v>
      </c>
      <c r="I200" s="161" t="s">
        <v>253</v>
      </c>
      <c r="J200" s="36"/>
      <c r="K200" s="31">
        <v>36</v>
      </c>
      <c r="L200" s="14">
        <v>2018</v>
      </c>
      <c r="M200" s="14">
        <v>2021</v>
      </c>
      <c r="N200" s="50">
        <v>7000000</v>
      </c>
      <c r="O200" s="42">
        <f t="shared" si="23"/>
        <v>5950000</v>
      </c>
      <c r="P200" s="43">
        <f t="shared" si="24"/>
        <v>1050000</v>
      </c>
      <c r="Q200" s="43"/>
      <c r="R200" s="16">
        <v>2333333.3333333335</v>
      </c>
      <c r="S200" s="16">
        <v>2333333.3333333335</v>
      </c>
      <c r="T200" s="16">
        <v>1000000</v>
      </c>
      <c r="U200" s="16">
        <v>1333333</v>
      </c>
      <c r="V200" s="19">
        <f>SUM(Q200:U200)</f>
        <v>6999999.666666667</v>
      </c>
      <c r="W200" s="204"/>
      <c r="X200" s="16"/>
      <c r="Y200" s="18"/>
      <c r="Z200" s="18"/>
      <c r="AA200" s="18"/>
      <c r="AB200" s="16"/>
      <c r="AC200" s="16"/>
      <c r="AD200" s="16"/>
      <c r="AE200" s="16"/>
      <c r="AF200" s="111"/>
      <c r="AG200" s="13"/>
      <c r="AH200" s="205"/>
      <c r="AI200" s="228"/>
      <c r="AJ200" s="15"/>
      <c r="AK200" s="15"/>
      <c r="AL200" s="15"/>
      <c r="AM200" s="15"/>
      <c r="AN200" s="15"/>
      <c r="AO200" s="87"/>
      <c r="AP200" s="87"/>
      <c r="AQ200" s="87"/>
      <c r="AR200" s="87"/>
      <c r="AS200" s="87"/>
      <c r="AT200" s="209"/>
      <c r="AU200" s="230"/>
      <c r="AV200" s="87"/>
      <c r="AW200" s="87"/>
      <c r="AX200" s="87"/>
      <c r="AY200" s="88"/>
      <c r="AZ200" s="88"/>
      <c r="BA200" s="88"/>
      <c r="BB200" s="90"/>
      <c r="BC200" s="90"/>
      <c r="BD200" s="90"/>
      <c r="BE200" s="90"/>
      <c r="BF200" s="227"/>
      <c r="BG200" s="224"/>
      <c r="BH200" s="90"/>
      <c r="BI200" s="90"/>
      <c r="BJ200" s="90"/>
      <c r="BK200" s="90"/>
      <c r="BL200" s="90"/>
      <c r="BM200" s="88"/>
      <c r="BN200" s="88"/>
      <c r="BO200" s="88"/>
      <c r="BP200" s="88"/>
      <c r="BQ200" s="88"/>
      <c r="BR200" s="229"/>
      <c r="BS200" s="242"/>
      <c r="BT200" s="88"/>
      <c r="BU200" s="88"/>
      <c r="BV200" s="88"/>
      <c r="BW200" s="88"/>
      <c r="BX200" s="88"/>
      <c r="BY200" s="16"/>
      <c r="BZ200" s="16"/>
      <c r="CA200" s="16"/>
      <c r="CB200" s="16"/>
      <c r="CC200" s="16"/>
      <c r="CD200" s="207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</row>
    <row r="201" spans="1:95" hidden="1" outlineLevel="3" x14ac:dyDescent="0.25">
      <c r="E201" s="107">
        <v>3</v>
      </c>
      <c r="H201" s="152" t="s">
        <v>358</v>
      </c>
      <c r="I201" s="161" t="s">
        <v>302</v>
      </c>
      <c r="J201" s="36"/>
      <c r="K201" s="31">
        <v>6</v>
      </c>
      <c r="L201" s="14">
        <v>2017</v>
      </c>
      <c r="M201" s="14">
        <v>2017</v>
      </c>
      <c r="N201" s="50">
        <v>500000</v>
      </c>
      <c r="O201" s="42">
        <f t="shared" si="23"/>
        <v>425000</v>
      </c>
      <c r="P201" s="43">
        <f t="shared" si="24"/>
        <v>75000</v>
      </c>
      <c r="Q201" s="43">
        <v>250000</v>
      </c>
      <c r="R201" s="16">
        <v>250000</v>
      </c>
      <c r="S201" s="16"/>
      <c r="T201" s="16"/>
      <c r="U201" s="16"/>
      <c r="V201" s="19">
        <f>SUM(Q201:U201)</f>
        <v>500000</v>
      </c>
      <c r="W201" s="206"/>
      <c r="X201" s="94"/>
      <c r="Y201" s="94"/>
      <c r="Z201" s="94"/>
      <c r="AA201" s="88"/>
      <c r="AB201" s="88"/>
      <c r="AC201" s="88"/>
      <c r="AD201" s="88"/>
      <c r="AE201" s="88"/>
      <c r="AF201" s="88"/>
      <c r="AG201" s="16"/>
      <c r="AH201" s="207"/>
      <c r="AI201" s="204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207"/>
      <c r="AU201" s="204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207"/>
      <c r="BG201" s="204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207"/>
      <c r="BS201" s="204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207"/>
    </row>
    <row r="202" spans="1:95" s="107" customFormat="1" ht="33.75" hidden="1" customHeight="1" outlineLevel="3" collapsed="1" x14ac:dyDescent="0.25">
      <c r="A202" s="108"/>
      <c r="B202" s="108"/>
      <c r="C202" s="113"/>
      <c r="D202" s="108">
        <v>4</v>
      </c>
      <c r="H202" s="155" t="s">
        <v>359</v>
      </c>
      <c r="I202" s="160" t="s">
        <v>86</v>
      </c>
      <c r="J202" s="37"/>
      <c r="K202" s="37"/>
      <c r="L202" s="39"/>
      <c r="M202" s="39"/>
      <c r="N202" s="49">
        <v>15000000</v>
      </c>
      <c r="O202" s="40">
        <f t="shared" si="23"/>
        <v>12750000</v>
      </c>
      <c r="P202" s="41">
        <f t="shared" si="24"/>
        <v>2250000</v>
      </c>
      <c r="Q202" s="41">
        <f t="shared" ref="Q202:V202" si="30">SUM(Q203:Q205)</f>
        <v>2000000</v>
      </c>
      <c r="R202" s="41">
        <f t="shared" si="30"/>
        <v>5666666.666666666</v>
      </c>
      <c r="S202" s="41">
        <f t="shared" si="30"/>
        <v>3666667</v>
      </c>
      <c r="T202" s="41">
        <f t="shared" si="30"/>
        <v>3666666</v>
      </c>
      <c r="U202" s="41">
        <f t="shared" si="30"/>
        <v>0</v>
      </c>
      <c r="V202" s="97">
        <f t="shared" si="30"/>
        <v>14999999.666666666</v>
      </c>
      <c r="W202" s="188"/>
      <c r="X202" s="101"/>
      <c r="Y202" s="101"/>
      <c r="Z202" s="101"/>
      <c r="AA202" s="101"/>
      <c r="AB202" s="101"/>
      <c r="AC202" s="101"/>
      <c r="AD202" s="101"/>
      <c r="AE202" s="101"/>
      <c r="AF202" s="101"/>
      <c r="AG202" s="101"/>
      <c r="AH202" s="189"/>
      <c r="AI202" s="188"/>
      <c r="AJ202" s="101"/>
      <c r="AK202" s="101"/>
      <c r="AL202" s="101"/>
      <c r="AM202" s="101"/>
      <c r="AN202" s="101"/>
      <c r="AO202" s="101"/>
      <c r="AP202" s="101"/>
      <c r="AQ202" s="101"/>
      <c r="AR202" s="101"/>
      <c r="AS202" s="101"/>
      <c r="AT202" s="189"/>
      <c r="AU202" s="188"/>
      <c r="AV202" s="101"/>
      <c r="AW202" s="101"/>
      <c r="AX202" s="101"/>
      <c r="AY202" s="101"/>
      <c r="AZ202" s="101"/>
      <c r="BA202" s="101"/>
      <c r="BB202" s="101"/>
      <c r="BC202" s="101"/>
      <c r="BD202" s="101"/>
      <c r="BE202" s="101"/>
      <c r="BF202" s="189"/>
      <c r="BG202" s="188"/>
      <c r="BH202" s="101"/>
      <c r="BI202" s="101"/>
      <c r="BJ202" s="101"/>
      <c r="BK202" s="101"/>
      <c r="BL202" s="101"/>
      <c r="BM202" s="101"/>
      <c r="BN202" s="101"/>
      <c r="BO202" s="101"/>
      <c r="BP202" s="101"/>
      <c r="BQ202" s="101"/>
      <c r="BR202" s="189"/>
      <c r="BS202" s="188"/>
      <c r="BT202" s="101"/>
      <c r="BU202" s="101"/>
      <c r="BV202" s="101"/>
      <c r="BW202" s="101"/>
      <c r="BX202" s="101"/>
      <c r="BY202" s="101"/>
      <c r="BZ202" s="101"/>
      <c r="CA202" s="101"/>
      <c r="CB202" s="101"/>
      <c r="CC202" s="101"/>
      <c r="CD202" s="189"/>
    </row>
    <row r="203" spans="1:95" hidden="1" outlineLevel="3" x14ac:dyDescent="0.25">
      <c r="E203" s="127">
        <v>1</v>
      </c>
      <c r="H203" s="152" t="s">
        <v>360</v>
      </c>
      <c r="I203" s="161" t="s">
        <v>390</v>
      </c>
      <c r="J203" s="36"/>
      <c r="K203" s="31">
        <v>24</v>
      </c>
      <c r="L203" s="14">
        <v>2018</v>
      </c>
      <c r="M203" s="14">
        <v>2020</v>
      </c>
      <c r="N203" s="50">
        <v>11000000</v>
      </c>
      <c r="O203" s="42">
        <f t="shared" si="23"/>
        <v>9350000</v>
      </c>
      <c r="P203" s="47">
        <f t="shared" si="24"/>
        <v>1650000</v>
      </c>
      <c r="Q203" s="43"/>
      <c r="R203" s="43">
        <f>11000000/3</f>
        <v>3666666.6666666665</v>
      </c>
      <c r="S203" s="16">
        <v>3666667</v>
      </c>
      <c r="T203" s="16">
        <v>3666666</v>
      </c>
      <c r="U203" s="16">
        <v>0</v>
      </c>
      <c r="V203" s="19">
        <f>SUM(Q203:U203)</f>
        <v>10999999.666666666</v>
      </c>
      <c r="W203" s="204"/>
      <c r="X203" s="16"/>
      <c r="Y203" s="16"/>
      <c r="Z203" s="13"/>
      <c r="AA203" s="13"/>
      <c r="AB203" s="13"/>
      <c r="AC203" s="13"/>
      <c r="AD203" s="15"/>
      <c r="AE203" s="15"/>
      <c r="AF203" s="15"/>
      <c r="AG203" s="15"/>
      <c r="AH203" s="208"/>
      <c r="AI203" s="228"/>
      <c r="AJ203" s="15"/>
      <c r="AK203" s="87"/>
      <c r="AL203" s="87"/>
      <c r="AM203" s="87"/>
      <c r="AN203" s="87"/>
      <c r="AO203" s="87"/>
      <c r="AP203" s="87"/>
      <c r="AQ203" s="88"/>
      <c r="AR203" s="88"/>
      <c r="AS203" s="88"/>
      <c r="AT203" s="229"/>
      <c r="AU203" s="230"/>
      <c r="AV203" s="87"/>
      <c r="AW203" s="87"/>
      <c r="AX203" s="87"/>
      <c r="AY203" s="87"/>
      <c r="AZ203" s="87"/>
      <c r="BA203" s="87"/>
      <c r="BB203" s="88"/>
      <c r="BC203" s="88"/>
      <c r="BD203" s="88"/>
      <c r="BE203" s="88"/>
      <c r="BF203" s="229"/>
      <c r="BG203" s="242"/>
      <c r="BH203" s="88"/>
      <c r="BI203" s="16"/>
      <c r="BJ203" s="16"/>
      <c r="BK203" s="16"/>
      <c r="BL203" s="16"/>
      <c r="BM203" s="16"/>
      <c r="BN203" s="16"/>
      <c r="BO203" s="16"/>
      <c r="BP203" s="16"/>
      <c r="BQ203" s="16"/>
      <c r="BR203" s="207"/>
      <c r="BS203" s="204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207"/>
    </row>
    <row r="204" spans="1:95" hidden="1" outlineLevel="3" x14ac:dyDescent="0.25">
      <c r="E204" s="127">
        <v>2</v>
      </c>
      <c r="H204" s="152" t="s">
        <v>361</v>
      </c>
      <c r="I204" s="161" t="s">
        <v>180</v>
      </c>
      <c r="J204" s="36"/>
      <c r="K204" s="31">
        <v>12</v>
      </c>
      <c r="L204" s="14">
        <v>2017</v>
      </c>
      <c r="M204" s="14">
        <v>2018</v>
      </c>
      <c r="N204" s="50">
        <v>3500000</v>
      </c>
      <c r="O204" s="42">
        <f t="shared" si="23"/>
        <v>2975000</v>
      </c>
      <c r="P204" s="47">
        <f t="shared" si="24"/>
        <v>525000</v>
      </c>
      <c r="Q204" s="19">
        <f>3500000/2</f>
        <v>1750000</v>
      </c>
      <c r="R204" s="16">
        <v>1750000</v>
      </c>
      <c r="S204" s="16"/>
      <c r="T204" s="16"/>
      <c r="U204" s="16"/>
      <c r="V204" s="19">
        <f>SUM(Q204:U204)</f>
        <v>3500000</v>
      </c>
      <c r="W204" s="206"/>
      <c r="X204" s="13"/>
      <c r="Y204" s="17"/>
      <c r="Z204" s="17"/>
      <c r="AA204" s="17"/>
      <c r="AB204" s="15"/>
      <c r="AC204" s="15"/>
      <c r="AD204" s="15"/>
      <c r="AE204" s="87"/>
      <c r="AF204" s="87"/>
      <c r="AG204" s="87"/>
      <c r="AH204" s="209"/>
      <c r="AI204" s="230"/>
      <c r="AJ204" s="87"/>
      <c r="AK204" s="87"/>
      <c r="AL204" s="87"/>
      <c r="AM204" s="87"/>
      <c r="AN204" s="87"/>
      <c r="AO204" s="87"/>
      <c r="AP204" s="16"/>
      <c r="AQ204" s="16"/>
      <c r="AR204" s="16"/>
      <c r="AS204" s="16"/>
      <c r="AT204" s="207"/>
      <c r="AU204" s="204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207"/>
      <c r="BG204" s="204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207"/>
      <c r="BS204" s="204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207"/>
    </row>
    <row r="205" spans="1:95" hidden="1" outlineLevel="3" x14ac:dyDescent="0.25">
      <c r="D205" s="107"/>
      <c r="E205" s="127">
        <v>3</v>
      </c>
      <c r="H205" s="152" t="s">
        <v>362</v>
      </c>
      <c r="I205" s="161" t="s">
        <v>303</v>
      </c>
      <c r="J205" s="36"/>
      <c r="K205" s="31">
        <v>6</v>
      </c>
      <c r="L205" s="14">
        <v>2017</v>
      </c>
      <c r="M205" s="14">
        <v>2017</v>
      </c>
      <c r="N205" s="50">
        <v>500000</v>
      </c>
      <c r="O205" s="42">
        <f t="shared" si="23"/>
        <v>425000</v>
      </c>
      <c r="P205" s="47">
        <f t="shared" si="24"/>
        <v>75000</v>
      </c>
      <c r="Q205" s="19">
        <v>250000</v>
      </c>
      <c r="R205" s="93">
        <v>250000</v>
      </c>
      <c r="S205" s="93"/>
      <c r="T205" s="93"/>
      <c r="U205" s="93"/>
      <c r="V205" s="19">
        <f>SUM(Q205:U205)</f>
        <v>500000</v>
      </c>
      <c r="W205" s="206"/>
      <c r="X205" s="94"/>
      <c r="Y205" s="94"/>
      <c r="Z205" s="94"/>
      <c r="AA205" s="88"/>
      <c r="AB205" s="88"/>
      <c r="AC205" s="88"/>
      <c r="AD205" s="88"/>
      <c r="AE205" s="88"/>
      <c r="AF205" s="88"/>
      <c r="AG205" s="16"/>
      <c r="AH205" s="207"/>
      <c r="AI205" s="204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207"/>
      <c r="AU205" s="204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207"/>
      <c r="BG205" s="204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207"/>
      <c r="BS205" s="204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207"/>
    </row>
    <row r="206" spans="1:95" s="5" customFormat="1" ht="33" customHeight="1" outlineLevel="1" collapsed="1" thickBot="1" x14ac:dyDescent="0.3">
      <c r="B206" s="5">
        <v>0</v>
      </c>
      <c r="C206" s="114">
        <v>2</v>
      </c>
      <c r="D206" s="107"/>
      <c r="E206" s="124"/>
      <c r="H206" s="168" t="s">
        <v>343</v>
      </c>
      <c r="I206" s="158" t="s">
        <v>255</v>
      </c>
      <c r="J206" s="32">
        <v>2021</v>
      </c>
      <c r="K206" s="32"/>
      <c r="L206" s="32"/>
      <c r="M206" s="32"/>
      <c r="N206" s="48">
        <f>96023500-60000000</f>
        <v>36023500</v>
      </c>
      <c r="O206" s="48">
        <f t="shared" si="23"/>
        <v>30619975</v>
      </c>
      <c r="P206" s="69">
        <f t="shared" si="24"/>
        <v>5403525</v>
      </c>
      <c r="Q206" s="69">
        <f t="shared" ref="Q206:V206" si="31">+Q207+Q211+Q215+Q219</f>
        <v>0</v>
      </c>
      <c r="R206" s="69">
        <f t="shared" si="31"/>
        <v>0</v>
      </c>
      <c r="S206" s="69">
        <f t="shared" si="31"/>
        <v>0</v>
      </c>
      <c r="T206" s="69">
        <f t="shared" si="31"/>
        <v>18500000</v>
      </c>
      <c r="U206" s="69">
        <f t="shared" si="31"/>
        <v>17523500</v>
      </c>
      <c r="V206" s="69">
        <f t="shared" si="31"/>
        <v>36023500</v>
      </c>
      <c r="W206" s="83"/>
      <c r="X206" s="84"/>
      <c r="Y206" s="84"/>
      <c r="Z206" s="84"/>
      <c r="AA206" s="84"/>
      <c r="AB206" s="84"/>
      <c r="AC206" s="84"/>
      <c r="AD206" s="84"/>
      <c r="AE206" s="84"/>
      <c r="AF206" s="84"/>
      <c r="AG206" s="84"/>
      <c r="AH206" s="85"/>
      <c r="AI206" s="83"/>
      <c r="AJ206" s="84"/>
      <c r="AK206" s="84"/>
      <c r="AL206" s="84"/>
      <c r="AM206" s="84"/>
      <c r="AN206" s="84"/>
      <c r="AO206" s="84"/>
      <c r="AP206" s="84"/>
      <c r="AQ206" s="84"/>
      <c r="AR206" s="84"/>
      <c r="AS206" s="84"/>
      <c r="AT206" s="85"/>
      <c r="AU206" s="83"/>
      <c r="AV206" s="84"/>
      <c r="AW206" s="84"/>
      <c r="AX206" s="84"/>
      <c r="AY206" s="84"/>
      <c r="AZ206" s="84"/>
      <c r="BA206" s="84"/>
      <c r="BB206" s="84"/>
      <c r="BC206" s="84"/>
      <c r="BD206" s="84"/>
      <c r="BE206" s="84"/>
      <c r="BF206" s="85"/>
      <c r="BG206" s="83"/>
      <c r="BH206" s="84"/>
      <c r="BI206" s="84"/>
      <c r="BJ206" s="84"/>
      <c r="BK206" s="84"/>
      <c r="BL206" s="84"/>
      <c r="BM206" s="84"/>
      <c r="BN206" s="84"/>
      <c r="BO206" s="84"/>
      <c r="BP206" s="84"/>
      <c r="BQ206" s="84"/>
      <c r="BR206" s="85"/>
      <c r="BS206" s="83"/>
      <c r="BT206" s="84"/>
      <c r="BU206" s="84"/>
      <c r="BV206" s="84"/>
      <c r="BW206" s="84"/>
      <c r="BX206" s="84"/>
      <c r="BY206" s="84"/>
      <c r="BZ206" s="84"/>
      <c r="CA206" s="84"/>
      <c r="CB206" s="84"/>
      <c r="CC206" s="84"/>
      <c r="CD206" s="85"/>
      <c r="CE206" s="6"/>
      <c r="CF206" s="6"/>
      <c r="CG206" s="6"/>
    </row>
    <row r="207" spans="1:95" s="107" customFormat="1" ht="33.75" hidden="1" customHeight="1" outlineLevel="3" x14ac:dyDescent="0.25">
      <c r="C207" s="116"/>
      <c r="D207" s="107">
        <v>1</v>
      </c>
      <c r="H207" s="155" t="s">
        <v>347</v>
      </c>
      <c r="I207" s="160" t="s">
        <v>256</v>
      </c>
      <c r="J207" s="37"/>
      <c r="K207" s="37"/>
      <c r="L207" s="39"/>
      <c r="M207" s="39"/>
      <c r="N207" s="49">
        <f>+N206/4</f>
        <v>9005875</v>
      </c>
      <c r="O207" s="40">
        <f t="shared" si="23"/>
        <v>7654993.75</v>
      </c>
      <c r="P207" s="41">
        <f t="shared" si="24"/>
        <v>1350881.25</v>
      </c>
      <c r="Q207" s="41">
        <f t="shared" ref="Q207:V207" si="32">SUM(Q208:Q210)</f>
        <v>0</v>
      </c>
      <c r="R207" s="41">
        <f t="shared" si="32"/>
        <v>0</v>
      </c>
      <c r="S207" s="41">
        <f t="shared" si="32"/>
        <v>0</v>
      </c>
      <c r="T207" s="41">
        <f t="shared" si="32"/>
        <v>4500000</v>
      </c>
      <c r="U207" s="41">
        <f t="shared" si="32"/>
        <v>4505875</v>
      </c>
      <c r="V207" s="97">
        <f t="shared" si="32"/>
        <v>9005875</v>
      </c>
      <c r="W207" s="188"/>
      <c r="X207" s="101"/>
      <c r="Y207" s="101"/>
      <c r="Z207" s="101"/>
      <c r="AA207" s="101"/>
      <c r="AB207" s="101"/>
      <c r="AC207" s="101"/>
      <c r="AD207" s="101"/>
      <c r="AE207" s="101"/>
      <c r="AF207" s="101"/>
      <c r="AG207" s="101"/>
      <c r="AH207" s="189"/>
      <c r="AI207" s="188"/>
      <c r="AJ207" s="101"/>
      <c r="AK207" s="101"/>
      <c r="AL207" s="101"/>
      <c r="AM207" s="101"/>
      <c r="AN207" s="101"/>
      <c r="AO207" s="101"/>
      <c r="AP207" s="101"/>
      <c r="AQ207" s="101"/>
      <c r="AR207" s="101"/>
      <c r="AS207" s="101"/>
      <c r="AT207" s="189"/>
      <c r="AU207" s="188"/>
      <c r="AV207" s="101"/>
      <c r="AW207" s="101"/>
      <c r="AX207" s="101"/>
      <c r="AY207" s="101"/>
      <c r="AZ207" s="101"/>
      <c r="BA207" s="101"/>
      <c r="BB207" s="101"/>
      <c r="BC207" s="101"/>
      <c r="BD207" s="101"/>
      <c r="BE207" s="101"/>
      <c r="BF207" s="189"/>
      <c r="BG207" s="188"/>
      <c r="BH207" s="101"/>
      <c r="BI207" s="101"/>
      <c r="BJ207" s="101"/>
      <c r="BK207" s="101"/>
      <c r="BL207" s="101"/>
      <c r="BM207" s="101"/>
      <c r="BN207" s="101"/>
      <c r="BO207" s="101"/>
      <c r="BP207" s="101"/>
      <c r="BQ207" s="101"/>
      <c r="BR207" s="189"/>
      <c r="BS207" s="188"/>
      <c r="BT207" s="101"/>
      <c r="BU207" s="101"/>
      <c r="BV207" s="101"/>
      <c r="BW207" s="101"/>
      <c r="BX207" s="101"/>
      <c r="BY207" s="101"/>
      <c r="BZ207" s="101"/>
      <c r="CA207" s="101"/>
      <c r="CB207" s="101"/>
      <c r="CC207" s="101"/>
      <c r="CD207" s="189"/>
    </row>
    <row r="208" spans="1:95" hidden="1" outlineLevel="3" x14ac:dyDescent="0.25">
      <c r="A208" s="107"/>
      <c r="B208" s="107"/>
      <c r="C208" s="116"/>
      <c r="E208" s="127">
        <v>1</v>
      </c>
      <c r="H208" s="152" t="s">
        <v>363</v>
      </c>
      <c r="I208" s="161" t="s">
        <v>95</v>
      </c>
      <c r="J208" s="36"/>
      <c r="K208" s="31">
        <v>24</v>
      </c>
      <c r="L208" s="14">
        <v>2019</v>
      </c>
      <c r="M208" s="14">
        <v>2021</v>
      </c>
      <c r="N208" s="50">
        <v>3000000</v>
      </c>
      <c r="O208" s="42">
        <f t="shared" si="23"/>
        <v>2550000</v>
      </c>
      <c r="P208" s="19">
        <f t="shared" si="24"/>
        <v>450000</v>
      </c>
      <c r="Q208" s="19"/>
      <c r="R208" s="16"/>
      <c r="S208" s="16"/>
      <c r="T208" s="16">
        <v>1500000</v>
      </c>
      <c r="U208" s="16">
        <v>1500000</v>
      </c>
      <c r="V208" s="19">
        <f>SUM(Q208:U208)</f>
        <v>3000000</v>
      </c>
      <c r="W208" s="204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207"/>
      <c r="AI208" s="204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207"/>
      <c r="AU208" s="204"/>
      <c r="AV208" s="13"/>
      <c r="AW208" s="13"/>
      <c r="AX208" s="13"/>
      <c r="AY208" s="13"/>
      <c r="AZ208" s="15"/>
      <c r="BA208" s="15"/>
      <c r="BB208" s="15"/>
      <c r="BC208" s="15"/>
      <c r="BD208" s="15"/>
      <c r="BE208" s="15"/>
      <c r="BF208" s="208"/>
      <c r="BG208" s="230"/>
      <c r="BH208" s="87"/>
      <c r="BI208" s="87"/>
      <c r="BJ208" s="87"/>
      <c r="BK208" s="87"/>
      <c r="BL208" s="87"/>
      <c r="BM208" s="88"/>
      <c r="BN208" s="88"/>
      <c r="BO208" s="88"/>
      <c r="BP208" s="88"/>
      <c r="BQ208" s="87"/>
      <c r="BR208" s="209"/>
      <c r="BS208" s="230"/>
      <c r="BT208" s="87"/>
      <c r="BU208" s="87"/>
      <c r="BV208" s="87"/>
      <c r="BW208" s="87"/>
      <c r="BX208" s="88"/>
      <c r="BY208" s="88"/>
      <c r="BZ208" s="88"/>
      <c r="CA208" s="88"/>
      <c r="CB208" s="88"/>
      <c r="CC208" s="88"/>
      <c r="CD208" s="229"/>
    </row>
    <row r="209" spans="1:256" hidden="1" outlineLevel="3" x14ac:dyDescent="0.25">
      <c r="A209" s="107"/>
      <c r="B209" s="107"/>
      <c r="C209" s="116"/>
      <c r="E209" s="127">
        <v>2</v>
      </c>
      <c r="H209" s="152" t="s">
        <v>364</v>
      </c>
      <c r="I209" s="161" t="s">
        <v>93</v>
      </c>
      <c r="J209" s="36"/>
      <c r="K209" s="31">
        <v>24</v>
      </c>
      <c r="L209" s="14">
        <v>2019</v>
      </c>
      <c r="M209" s="14">
        <v>2021</v>
      </c>
      <c r="N209" s="50">
        <v>3000000</v>
      </c>
      <c r="O209" s="42">
        <f t="shared" si="23"/>
        <v>2550000</v>
      </c>
      <c r="P209" s="19">
        <f t="shared" si="24"/>
        <v>450000</v>
      </c>
      <c r="Q209" s="19"/>
      <c r="R209" s="16"/>
      <c r="S209" s="16"/>
      <c r="T209" s="16">
        <v>1500000</v>
      </c>
      <c r="U209" s="16">
        <v>1500000</v>
      </c>
      <c r="V209" s="19">
        <f>SUM(Q209:U209)</f>
        <v>3000000</v>
      </c>
      <c r="W209" s="204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207"/>
      <c r="AI209" s="204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207"/>
      <c r="AU209" s="204"/>
      <c r="AV209" s="13"/>
      <c r="AW209" s="13"/>
      <c r="AX209" s="13"/>
      <c r="AY209" s="13"/>
      <c r="AZ209" s="15"/>
      <c r="BA209" s="15"/>
      <c r="BB209" s="15"/>
      <c r="BC209" s="15"/>
      <c r="BD209" s="15"/>
      <c r="BE209" s="15"/>
      <c r="BF209" s="208"/>
      <c r="BG209" s="230"/>
      <c r="BH209" s="87"/>
      <c r="BI209" s="87"/>
      <c r="BJ209" s="87"/>
      <c r="BK209" s="87"/>
      <c r="BL209" s="87"/>
      <c r="BM209" s="88"/>
      <c r="BN209" s="88"/>
      <c r="BO209" s="88"/>
      <c r="BP209" s="88"/>
      <c r="BQ209" s="87"/>
      <c r="BR209" s="209"/>
      <c r="BS209" s="230"/>
      <c r="BT209" s="87"/>
      <c r="BU209" s="87"/>
      <c r="BV209" s="87"/>
      <c r="BW209" s="87"/>
      <c r="BX209" s="88"/>
      <c r="BY209" s="88"/>
      <c r="BZ209" s="88"/>
      <c r="CA209" s="88"/>
      <c r="CB209" s="88"/>
      <c r="CC209" s="88"/>
      <c r="CD209" s="229"/>
    </row>
    <row r="210" spans="1:256" hidden="1" outlineLevel="3" x14ac:dyDescent="0.25">
      <c r="A210" s="107"/>
      <c r="B210" s="107"/>
      <c r="C210" s="116"/>
      <c r="E210" s="127">
        <v>3</v>
      </c>
      <c r="H210" s="152" t="s">
        <v>365</v>
      </c>
      <c r="I210" s="161" t="s">
        <v>94</v>
      </c>
      <c r="J210" s="36"/>
      <c r="K210" s="31">
        <v>24</v>
      </c>
      <c r="L210" s="14">
        <v>2019</v>
      </c>
      <c r="M210" s="14">
        <v>2021</v>
      </c>
      <c r="N210" s="50">
        <v>3005875</v>
      </c>
      <c r="O210" s="42">
        <f t="shared" si="23"/>
        <v>2554993.75</v>
      </c>
      <c r="P210" s="19">
        <f t="shared" si="24"/>
        <v>450881.25</v>
      </c>
      <c r="Q210" s="19"/>
      <c r="R210" s="16"/>
      <c r="S210" s="16"/>
      <c r="T210" s="16">
        <v>1500000</v>
      </c>
      <c r="U210" s="16">
        <v>1505875</v>
      </c>
      <c r="V210" s="19">
        <v>3005875</v>
      </c>
      <c r="W210" s="204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207"/>
      <c r="AI210" s="204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207"/>
      <c r="AU210" s="204"/>
      <c r="AV210" s="13"/>
      <c r="AW210" s="13"/>
      <c r="AX210" s="13"/>
      <c r="AY210" s="13"/>
      <c r="AZ210" s="15"/>
      <c r="BA210" s="15"/>
      <c r="BB210" s="15"/>
      <c r="BC210" s="15"/>
      <c r="BD210" s="15"/>
      <c r="BE210" s="15"/>
      <c r="BF210" s="208"/>
      <c r="BG210" s="230"/>
      <c r="BH210" s="87"/>
      <c r="BI210" s="87"/>
      <c r="BJ210" s="87"/>
      <c r="BK210" s="87"/>
      <c r="BL210" s="87"/>
      <c r="BM210" s="88"/>
      <c r="BN210" s="88"/>
      <c r="BO210" s="88"/>
      <c r="BP210" s="88"/>
      <c r="BQ210" s="87"/>
      <c r="BR210" s="209"/>
      <c r="BS210" s="230"/>
      <c r="BT210" s="87"/>
      <c r="BU210" s="87"/>
      <c r="BV210" s="87"/>
      <c r="BW210" s="87"/>
      <c r="BX210" s="88"/>
      <c r="BY210" s="88"/>
      <c r="BZ210" s="88"/>
      <c r="CA210" s="88"/>
      <c r="CB210" s="88"/>
      <c r="CC210" s="88"/>
      <c r="CD210" s="229"/>
    </row>
    <row r="211" spans="1:256" s="107" customFormat="1" ht="33.75" hidden="1" customHeight="1" outlineLevel="3" collapsed="1" x14ac:dyDescent="0.25">
      <c r="C211" s="116"/>
      <c r="D211" s="107">
        <v>2</v>
      </c>
      <c r="H211" s="155" t="s">
        <v>348</v>
      </c>
      <c r="I211" s="160" t="s">
        <v>257</v>
      </c>
      <c r="J211" s="37"/>
      <c r="K211" s="37"/>
      <c r="L211" s="39"/>
      <c r="M211" s="39"/>
      <c r="N211" s="49">
        <v>9005875</v>
      </c>
      <c r="O211" s="40">
        <f t="shared" si="23"/>
        <v>7654993.75</v>
      </c>
      <c r="P211" s="41">
        <f t="shared" si="24"/>
        <v>1350881.25</v>
      </c>
      <c r="Q211" s="41">
        <f t="shared" ref="Q211:V211" si="33">SUM(Q212:Q214)</f>
        <v>0</v>
      </c>
      <c r="R211" s="41">
        <f t="shared" si="33"/>
        <v>0</v>
      </c>
      <c r="S211" s="41">
        <f t="shared" si="33"/>
        <v>0</v>
      </c>
      <c r="T211" s="41">
        <f t="shared" si="33"/>
        <v>5000000</v>
      </c>
      <c r="U211" s="41">
        <f t="shared" si="33"/>
        <v>4005875</v>
      </c>
      <c r="V211" s="97">
        <f t="shared" si="33"/>
        <v>9005875</v>
      </c>
      <c r="W211" s="188"/>
      <c r="X211" s="101"/>
      <c r="Y211" s="101"/>
      <c r="Z211" s="101"/>
      <c r="AA211" s="101"/>
      <c r="AB211" s="101"/>
      <c r="AC211" s="101"/>
      <c r="AD211" s="101"/>
      <c r="AE211" s="101"/>
      <c r="AF211" s="101"/>
      <c r="AG211" s="101"/>
      <c r="AH211" s="189"/>
      <c r="AI211" s="188"/>
      <c r="AJ211" s="101"/>
      <c r="AK211" s="101"/>
      <c r="AL211" s="101"/>
      <c r="AM211" s="101"/>
      <c r="AN211" s="101"/>
      <c r="AO211" s="101"/>
      <c r="AP211" s="101"/>
      <c r="AQ211" s="101"/>
      <c r="AR211" s="101"/>
      <c r="AS211" s="101"/>
      <c r="AT211" s="189"/>
      <c r="AU211" s="188"/>
      <c r="AV211" s="101"/>
      <c r="AW211" s="101"/>
      <c r="AX211" s="101"/>
      <c r="AY211" s="101"/>
      <c r="AZ211" s="101"/>
      <c r="BA211" s="101"/>
      <c r="BB211" s="101"/>
      <c r="BC211" s="101"/>
      <c r="BD211" s="101"/>
      <c r="BE211" s="101"/>
      <c r="BF211" s="189"/>
      <c r="BG211" s="188"/>
      <c r="BH211" s="101"/>
      <c r="BI211" s="101"/>
      <c r="BJ211" s="101"/>
      <c r="BK211" s="101"/>
      <c r="BL211" s="101"/>
      <c r="BM211" s="101"/>
      <c r="BN211" s="101"/>
      <c r="BO211" s="101"/>
      <c r="BP211" s="101"/>
      <c r="BQ211" s="101"/>
      <c r="BR211" s="189"/>
      <c r="BS211" s="188"/>
      <c r="BT211" s="101"/>
      <c r="BU211" s="101"/>
      <c r="BV211" s="101"/>
      <c r="BW211" s="101"/>
      <c r="BX211" s="101"/>
      <c r="BY211" s="101"/>
      <c r="BZ211" s="101"/>
      <c r="CA211" s="101"/>
      <c r="CB211" s="101"/>
      <c r="CC211" s="101"/>
      <c r="CD211" s="189"/>
    </row>
    <row r="212" spans="1:256" hidden="1" outlineLevel="3" x14ac:dyDescent="0.25">
      <c r="A212" s="107"/>
      <c r="B212" s="107"/>
      <c r="C212" s="116"/>
      <c r="E212" s="127">
        <v>1</v>
      </c>
      <c r="H212" s="152" t="s">
        <v>366</v>
      </c>
      <c r="I212" s="161" t="s">
        <v>95</v>
      </c>
      <c r="J212" s="36"/>
      <c r="K212" s="31">
        <v>24</v>
      </c>
      <c r="L212" s="14">
        <v>2019</v>
      </c>
      <c r="M212" s="14">
        <v>2021</v>
      </c>
      <c r="N212" s="50">
        <v>3000000</v>
      </c>
      <c r="O212" s="42">
        <f t="shared" si="23"/>
        <v>2550000</v>
      </c>
      <c r="P212" s="19">
        <f t="shared" si="24"/>
        <v>450000</v>
      </c>
      <c r="Q212" s="19"/>
      <c r="R212" s="16"/>
      <c r="S212" s="16"/>
      <c r="T212" s="16">
        <v>1500000</v>
      </c>
      <c r="U212" s="16">
        <v>1500000</v>
      </c>
      <c r="V212" s="19">
        <f>SUM(Q212:U212)</f>
        <v>3000000</v>
      </c>
      <c r="W212" s="204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207"/>
      <c r="AI212" s="204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207"/>
      <c r="AU212" s="204"/>
      <c r="AV212" s="13"/>
      <c r="AW212" s="13"/>
      <c r="AX212" s="13"/>
      <c r="AY212" s="13"/>
      <c r="AZ212" s="15"/>
      <c r="BA212" s="15"/>
      <c r="BB212" s="15"/>
      <c r="BC212" s="15"/>
      <c r="BD212" s="15"/>
      <c r="BE212" s="15"/>
      <c r="BF212" s="208"/>
      <c r="BG212" s="230"/>
      <c r="BH212" s="87"/>
      <c r="BI212" s="87"/>
      <c r="BJ212" s="87"/>
      <c r="BK212" s="87"/>
      <c r="BL212" s="87"/>
      <c r="BM212" s="88"/>
      <c r="BN212" s="88"/>
      <c r="BO212" s="88"/>
      <c r="BP212" s="88"/>
      <c r="BQ212" s="87"/>
      <c r="BR212" s="209"/>
      <c r="BS212" s="230"/>
      <c r="BT212" s="87"/>
      <c r="BU212" s="87"/>
      <c r="BV212" s="87"/>
      <c r="BW212" s="87"/>
      <c r="BX212" s="88"/>
      <c r="BY212" s="88"/>
      <c r="BZ212" s="88"/>
      <c r="CA212" s="88"/>
      <c r="CB212" s="88"/>
      <c r="CC212" s="88"/>
      <c r="CD212" s="229"/>
    </row>
    <row r="213" spans="1:256" hidden="1" outlineLevel="3" x14ac:dyDescent="0.25">
      <c r="A213" s="107"/>
      <c r="B213" s="107"/>
      <c r="C213" s="116"/>
      <c r="E213" s="127">
        <v>2</v>
      </c>
      <c r="H213" s="152" t="s">
        <v>367</v>
      </c>
      <c r="I213" s="161" t="s">
        <v>93</v>
      </c>
      <c r="J213" s="36"/>
      <c r="K213" s="31">
        <v>24</v>
      </c>
      <c r="L213" s="14">
        <v>2019</v>
      </c>
      <c r="M213" s="14">
        <v>2021</v>
      </c>
      <c r="N213" s="50">
        <v>3000000</v>
      </c>
      <c r="O213" s="42">
        <f t="shared" si="23"/>
        <v>2550000</v>
      </c>
      <c r="P213" s="19">
        <f t="shared" si="24"/>
        <v>450000</v>
      </c>
      <c r="Q213" s="19"/>
      <c r="R213" s="16"/>
      <c r="S213" s="16"/>
      <c r="T213" s="16">
        <v>1500000</v>
      </c>
      <c r="U213" s="16">
        <v>1500000</v>
      </c>
      <c r="V213" s="19">
        <f>SUM(Q213:U213)</f>
        <v>3000000</v>
      </c>
      <c r="W213" s="204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207"/>
      <c r="AI213" s="204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207"/>
      <c r="AU213" s="204"/>
      <c r="AV213" s="13"/>
      <c r="AW213" s="13"/>
      <c r="AX213" s="13"/>
      <c r="AY213" s="13"/>
      <c r="AZ213" s="15"/>
      <c r="BA213" s="15"/>
      <c r="BB213" s="15"/>
      <c r="BC213" s="15"/>
      <c r="BD213" s="15"/>
      <c r="BE213" s="15"/>
      <c r="BF213" s="208"/>
      <c r="BG213" s="230"/>
      <c r="BH213" s="87"/>
      <c r="BI213" s="87"/>
      <c r="BJ213" s="87"/>
      <c r="BK213" s="87"/>
      <c r="BL213" s="87"/>
      <c r="BM213" s="88"/>
      <c r="BN213" s="88"/>
      <c r="BO213" s="88"/>
      <c r="BP213" s="88"/>
      <c r="BQ213" s="87"/>
      <c r="BR213" s="209"/>
      <c r="BS213" s="230"/>
      <c r="BT213" s="87"/>
      <c r="BU213" s="87"/>
      <c r="BV213" s="87"/>
      <c r="BW213" s="87"/>
      <c r="BX213" s="88"/>
      <c r="BY213" s="88"/>
      <c r="BZ213" s="88"/>
      <c r="CA213" s="88"/>
      <c r="CB213" s="88"/>
      <c r="CC213" s="88"/>
      <c r="CD213" s="229"/>
    </row>
    <row r="214" spans="1:256" hidden="1" outlineLevel="3" x14ac:dyDescent="0.25">
      <c r="A214" s="107"/>
      <c r="B214" s="107"/>
      <c r="C214" s="116"/>
      <c r="E214" s="127">
        <v>3</v>
      </c>
      <c r="H214" s="152" t="s">
        <v>368</v>
      </c>
      <c r="I214" s="161" t="s">
        <v>94</v>
      </c>
      <c r="J214" s="36"/>
      <c r="K214" s="31">
        <v>24</v>
      </c>
      <c r="L214" s="14">
        <v>2019</v>
      </c>
      <c r="M214" s="14">
        <v>2021</v>
      </c>
      <c r="N214" s="50">
        <v>3005875</v>
      </c>
      <c r="O214" s="42">
        <f t="shared" si="23"/>
        <v>2554993.75</v>
      </c>
      <c r="P214" s="19">
        <f t="shared" si="24"/>
        <v>450881.25</v>
      </c>
      <c r="Q214" s="19"/>
      <c r="R214" s="16"/>
      <c r="S214" s="16"/>
      <c r="T214" s="16">
        <v>2000000</v>
      </c>
      <c r="U214" s="16">
        <v>1005875</v>
      </c>
      <c r="V214" s="19">
        <f>SUM(Q214:U214)</f>
        <v>3005875</v>
      </c>
      <c r="W214" s="204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207"/>
      <c r="AI214" s="204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207"/>
      <c r="AU214" s="204"/>
      <c r="AV214" s="13"/>
      <c r="AW214" s="13"/>
      <c r="AX214" s="13"/>
      <c r="AY214" s="13"/>
      <c r="AZ214" s="15"/>
      <c r="BA214" s="15"/>
      <c r="BB214" s="15"/>
      <c r="BC214" s="15"/>
      <c r="BD214" s="15"/>
      <c r="BE214" s="15"/>
      <c r="BF214" s="208"/>
      <c r="BG214" s="230"/>
      <c r="BH214" s="87"/>
      <c r="BI214" s="87"/>
      <c r="BJ214" s="87"/>
      <c r="BK214" s="87"/>
      <c r="BL214" s="87"/>
      <c r="BM214" s="88"/>
      <c r="BN214" s="88"/>
      <c r="BO214" s="88"/>
      <c r="BP214" s="88"/>
      <c r="BQ214" s="87"/>
      <c r="BR214" s="209"/>
      <c r="BS214" s="230"/>
      <c r="BT214" s="87"/>
      <c r="BU214" s="87"/>
      <c r="BV214" s="87"/>
      <c r="BW214" s="87"/>
      <c r="BX214" s="88"/>
      <c r="BY214" s="88"/>
      <c r="BZ214" s="88"/>
      <c r="CA214" s="88"/>
      <c r="CB214" s="88"/>
      <c r="CC214" s="88"/>
      <c r="CD214" s="229"/>
    </row>
    <row r="215" spans="1:256" s="107" customFormat="1" ht="33.75" hidden="1" customHeight="1" outlineLevel="3" collapsed="1" x14ac:dyDescent="0.25">
      <c r="C215" s="116"/>
      <c r="D215" s="107">
        <v>3</v>
      </c>
      <c r="H215" s="155" t="s">
        <v>349</v>
      </c>
      <c r="I215" s="160" t="s">
        <v>258</v>
      </c>
      <c r="J215" s="37"/>
      <c r="K215" s="37"/>
      <c r="L215" s="39"/>
      <c r="M215" s="39"/>
      <c r="N215" s="49">
        <v>9005875</v>
      </c>
      <c r="O215" s="40">
        <f t="shared" si="23"/>
        <v>7654993.75</v>
      </c>
      <c r="P215" s="41">
        <f t="shared" si="24"/>
        <v>1350881.25</v>
      </c>
      <c r="Q215" s="41">
        <f t="shared" ref="Q215:V215" si="34">SUM(Q216:Q218)</f>
        <v>0</v>
      </c>
      <c r="R215" s="41">
        <f t="shared" si="34"/>
        <v>0</v>
      </c>
      <c r="S215" s="41">
        <f t="shared" si="34"/>
        <v>0</v>
      </c>
      <c r="T215" s="41">
        <f t="shared" si="34"/>
        <v>6000000</v>
      </c>
      <c r="U215" s="41">
        <f t="shared" si="34"/>
        <v>3005875</v>
      </c>
      <c r="V215" s="97">
        <f t="shared" si="34"/>
        <v>9005875</v>
      </c>
      <c r="W215" s="188"/>
      <c r="X215" s="101"/>
      <c r="Y215" s="101"/>
      <c r="Z215" s="101"/>
      <c r="AA215" s="101"/>
      <c r="AB215" s="101"/>
      <c r="AC215" s="101"/>
      <c r="AD215" s="101"/>
      <c r="AE215" s="101"/>
      <c r="AF215" s="101"/>
      <c r="AG215" s="101"/>
      <c r="AH215" s="189"/>
      <c r="AI215" s="188"/>
      <c r="AJ215" s="101"/>
      <c r="AK215" s="101"/>
      <c r="AL215" s="101"/>
      <c r="AM215" s="101"/>
      <c r="AN215" s="101"/>
      <c r="AO215" s="101"/>
      <c r="AP215" s="101"/>
      <c r="AQ215" s="101"/>
      <c r="AR215" s="101"/>
      <c r="AS215" s="101"/>
      <c r="AT215" s="189"/>
      <c r="AU215" s="188"/>
      <c r="AV215" s="101"/>
      <c r="AW215" s="101"/>
      <c r="AX215" s="101"/>
      <c r="AY215" s="101"/>
      <c r="AZ215" s="101"/>
      <c r="BA215" s="101"/>
      <c r="BB215" s="101"/>
      <c r="BC215" s="101"/>
      <c r="BD215" s="101"/>
      <c r="BE215" s="101"/>
      <c r="BF215" s="189"/>
      <c r="BG215" s="188"/>
      <c r="BH215" s="101"/>
      <c r="BI215" s="101"/>
      <c r="BJ215" s="101"/>
      <c r="BK215" s="101"/>
      <c r="BL215" s="101"/>
      <c r="BM215" s="101"/>
      <c r="BN215" s="101"/>
      <c r="BO215" s="101"/>
      <c r="BP215" s="101"/>
      <c r="BQ215" s="101"/>
      <c r="BR215" s="189"/>
      <c r="BS215" s="188"/>
      <c r="BT215" s="101"/>
      <c r="BU215" s="101"/>
      <c r="BV215" s="101"/>
      <c r="BW215" s="101"/>
      <c r="BX215" s="101"/>
      <c r="BY215" s="101"/>
      <c r="BZ215" s="101"/>
      <c r="CA215" s="101"/>
      <c r="CB215" s="101"/>
      <c r="CC215" s="101"/>
      <c r="CD215" s="189"/>
    </row>
    <row r="216" spans="1:256" hidden="1" outlineLevel="3" x14ac:dyDescent="0.25">
      <c r="A216" s="107"/>
      <c r="B216" s="107"/>
      <c r="C216" s="116"/>
      <c r="E216" s="127">
        <v>1</v>
      </c>
      <c r="H216" s="152" t="s">
        <v>369</v>
      </c>
      <c r="I216" s="161" t="s">
        <v>95</v>
      </c>
      <c r="J216" s="36"/>
      <c r="K216" s="31">
        <v>24</v>
      </c>
      <c r="L216" s="14">
        <v>2019</v>
      </c>
      <c r="M216" s="14">
        <v>2021</v>
      </c>
      <c r="N216" s="50">
        <v>3000000</v>
      </c>
      <c r="O216" s="42">
        <f t="shared" ref="O216:O232" si="35">+N216*0.85</f>
        <v>2550000</v>
      </c>
      <c r="P216" s="19">
        <f t="shared" ref="P216:P229" si="36">+N216*0.15</f>
        <v>450000</v>
      </c>
      <c r="Q216" s="19"/>
      <c r="R216" s="16"/>
      <c r="S216" s="16"/>
      <c r="T216" s="16">
        <v>2000000</v>
      </c>
      <c r="U216" s="16">
        <v>1000000</v>
      </c>
      <c r="V216" s="19">
        <f>SUM(Q216:U216)</f>
        <v>3000000</v>
      </c>
      <c r="W216" s="204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207"/>
      <c r="AI216" s="204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207"/>
      <c r="AU216" s="204"/>
      <c r="AV216" s="13"/>
      <c r="AW216" s="13"/>
      <c r="AX216" s="13"/>
      <c r="AY216" s="13"/>
      <c r="AZ216" s="15"/>
      <c r="BA216" s="15"/>
      <c r="BB216" s="15"/>
      <c r="BC216" s="15"/>
      <c r="BD216" s="15"/>
      <c r="BE216" s="15"/>
      <c r="BF216" s="208"/>
      <c r="BG216" s="230"/>
      <c r="BH216" s="87"/>
      <c r="BI216" s="87"/>
      <c r="BJ216" s="87"/>
      <c r="BK216" s="87"/>
      <c r="BL216" s="87"/>
      <c r="BM216" s="88"/>
      <c r="BN216" s="88"/>
      <c r="BO216" s="88"/>
      <c r="BP216" s="88"/>
      <c r="BQ216" s="87"/>
      <c r="BR216" s="209"/>
      <c r="BS216" s="230"/>
      <c r="BT216" s="87"/>
      <c r="BU216" s="87"/>
      <c r="BV216" s="87"/>
      <c r="BW216" s="87"/>
      <c r="BX216" s="88"/>
      <c r="BY216" s="88"/>
      <c r="BZ216" s="88"/>
      <c r="CA216" s="88"/>
      <c r="CB216" s="88"/>
      <c r="CC216" s="88"/>
      <c r="CD216" s="229"/>
    </row>
    <row r="217" spans="1:256" hidden="1" outlineLevel="3" x14ac:dyDescent="0.25">
      <c r="A217" s="107"/>
      <c r="B217" s="107"/>
      <c r="C217" s="116"/>
      <c r="E217" s="127">
        <v>2</v>
      </c>
      <c r="H217" s="152" t="s">
        <v>370</v>
      </c>
      <c r="I217" s="161" t="s">
        <v>93</v>
      </c>
      <c r="J217" s="36"/>
      <c r="K217" s="31">
        <v>24</v>
      </c>
      <c r="L217" s="14">
        <v>2019</v>
      </c>
      <c r="M217" s="14">
        <v>2021</v>
      </c>
      <c r="N217" s="50">
        <v>3000000</v>
      </c>
      <c r="O217" s="42">
        <f t="shared" si="35"/>
        <v>2550000</v>
      </c>
      <c r="P217" s="19">
        <f t="shared" si="36"/>
        <v>450000</v>
      </c>
      <c r="Q217" s="19"/>
      <c r="R217" s="16"/>
      <c r="S217" s="16"/>
      <c r="T217" s="16">
        <v>2000000</v>
      </c>
      <c r="U217" s="16">
        <v>1000000</v>
      </c>
      <c r="V217" s="19">
        <f>SUM(Q217:U217)</f>
        <v>3000000</v>
      </c>
      <c r="W217" s="204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207"/>
      <c r="AI217" s="204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207"/>
      <c r="AU217" s="204"/>
      <c r="AV217" s="13"/>
      <c r="AW217" s="13"/>
      <c r="AX217" s="13"/>
      <c r="AY217" s="13"/>
      <c r="AZ217" s="15"/>
      <c r="BA217" s="15"/>
      <c r="BB217" s="15"/>
      <c r="BC217" s="15"/>
      <c r="BD217" s="15"/>
      <c r="BE217" s="15"/>
      <c r="BF217" s="208"/>
      <c r="BG217" s="230"/>
      <c r="BH217" s="87"/>
      <c r="BI217" s="87"/>
      <c r="BJ217" s="87"/>
      <c r="BK217" s="87"/>
      <c r="BL217" s="87"/>
      <c r="BM217" s="88"/>
      <c r="BN217" s="88"/>
      <c r="BO217" s="88"/>
      <c r="BP217" s="88"/>
      <c r="BQ217" s="87"/>
      <c r="BR217" s="209"/>
      <c r="BS217" s="230"/>
      <c r="BT217" s="87"/>
      <c r="BU217" s="87"/>
      <c r="BV217" s="87"/>
      <c r="BW217" s="87"/>
      <c r="BX217" s="88"/>
      <c r="BY217" s="88"/>
      <c r="BZ217" s="88"/>
      <c r="CA217" s="88"/>
      <c r="CB217" s="88"/>
      <c r="CC217" s="88"/>
      <c r="CD217" s="229"/>
    </row>
    <row r="218" spans="1:256" hidden="1" outlineLevel="3" x14ac:dyDescent="0.25">
      <c r="A218" s="107"/>
      <c r="B218" s="107"/>
      <c r="C218" s="116"/>
      <c r="E218" s="127">
        <v>3</v>
      </c>
      <c r="H218" s="152" t="s">
        <v>371</v>
      </c>
      <c r="I218" s="161" t="s">
        <v>94</v>
      </c>
      <c r="J218" s="36"/>
      <c r="K218" s="31">
        <v>24</v>
      </c>
      <c r="L218" s="14">
        <v>2019</v>
      </c>
      <c r="M218" s="14">
        <v>2021</v>
      </c>
      <c r="N218" s="50">
        <v>3005875</v>
      </c>
      <c r="O218" s="42">
        <f t="shared" si="35"/>
        <v>2554993.75</v>
      </c>
      <c r="P218" s="19">
        <f t="shared" si="36"/>
        <v>450881.25</v>
      </c>
      <c r="Q218" s="19"/>
      <c r="R218" s="16"/>
      <c r="S218" s="16"/>
      <c r="T218" s="16">
        <v>2000000</v>
      </c>
      <c r="U218" s="16">
        <v>1005875</v>
      </c>
      <c r="V218" s="19">
        <f>SUM(Q218:U218)</f>
        <v>3005875</v>
      </c>
      <c r="W218" s="204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207"/>
      <c r="AI218" s="204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207"/>
      <c r="AU218" s="204"/>
      <c r="AV218" s="13"/>
      <c r="AW218" s="13"/>
      <c r="AX218" s="13"/>
      <c r="AY218" s="13"/>
      <c r="AZ218" s="15"/>
      <c r="BA218" s="15"/>
      <c r="BB218" s="15"/>
      <c r="BC218" s="15"/>
      <c r="BD218" s="15"/>
      <c r="BE218" s="15"/>
      <c r="BF218" s="208"/>
      <c r="BG218" s="230"/>
      <c r="BH218" s="87"/>
      <c r="BI218" s="87"/>
      <c r="BJ218" s="87"/>
      <c r="BK218" s="87"/>
      <c r="BL218" s="87"/>
      <c r="BM218" s="88"/>
      <c r="BN218" s="88"/>
      <c r="BO218" s="88"/>
      <c r="BP218" s="88"/>
      <c r="BQ218" s="87"/>
      <c r="BR218" s="209"/>
      <c r="BS218" s="230"/>
      <c r="BT218" s="87"/>
      <c r="BU218" s="87"/>
      <c r="BV218" s="87"/>
      <c r="BW218" s="87"/>
      <c r="BX218" s="88"/>
      <c r="BY218" s="88"/>
      <c r="BZ218" s="88"/>
      <c r="CA218" s="88"/>
      <c r="CB218" s="88"/>
      <c r="CC218" s="88"/>
      <c r="CD218" s="229"/>
    </row>
    <row r="219" spans="1:256" s="107" customFormat="1" ht="33.75" hidden="1" customHeight="1" outlineLevel="3" collapsed="1" x14ac:dyDescent="0.25">
      <c r="C219" s="116"/>
      <c r="D219" s="107">
        <v>4</v>
      </c>
      <c r="H219" s="155" t="s">
        <v>372</v>
      </c>
      <c r="I219" s="160" t="s">
        <v>259</v>
      </c>
      <c r="J219" s="37"/>
      <c r="K219" s="37"/>
      <c r="L219" s="39"/>
      <c r="M219" s="39"/>
      <c r="N219" s="49">
        <v>9005875</v>
      </c>
      <c r="O219" s="40">
        <f t="shared" si="35"/>
        <v>7654993.75</v>
      </c>
      <c r="P219" s="41">
        <f t="shared" si="36"/>
        <v>1350881.25</v>
      </c>
      <c r="Q219" s="41">
        <f t="shared" ref="Q219:V219" si="37">SUM(Q220:Q221)</f>
        <v>0</v>
      </c>
      <c r="R219" s="41">
        <f t="shared" si="37"/>
        <v>0</v>
      </c>
      <c r="S219" s="41">
        <f t="shared" si="37"/>
        <v>0</v>
      </c>
      <c r="T219" s="41">
        <f t="shared" si="37"/>
        <v>3000000</v>
      </c>
      <c r="U219" s="41">
        <f t="shared" si="37"/>
        <v>6005875</v>
      </c>
      <c r="V219" s="97">
        <f t="shared" si="37"/>
        <v>9005875</v>
      </c>
      <c r="W219" s="188"/>
      <c r="X219" s="101"/>
      <c r="Y219" s="101"/>
      <c r="Z219" s="101"/>
      <c r="AA219" s="101"/>
      <c r="AB219" s="101"/>
      <c r="AC219" s="101"/>
      <c r="AD219" s="101"/>
      <c r="AE219" s="101"/>
      <c r="AF219" s="101"/>
      <c r="AG219" s="101"/>
      <c r="AH219" s="189"/>
      <c r="AI219" s="188"/>
      <c r="AJ219" s="101"/>
      <c r="AK219" s="101"/>
      <c r="AL219" s="101"/>
      <c r="AM219" s="101"/>
      <c r="AN219" s="101"/>
      <c r="AO219" s="101"/>
      <c r="AP219" s="101"/>
      <c r="AQ219" s="101"/>
      <c r="AR219" s="101"/>
      <c r="AS219" s="101"/>
      <c r="AT219" s="189"/>
      <c r="AU219" s="188"/>
      <c r="AV219" s="101"/>
      <c r="AW219" s="101"/>
      <c r="AX219" s="101"/>
      <c r="AY219" s="101"/>
      <c r="AZ219" s="101"/>
      <c r="BA219" s="101"/>
      <c r="BB219" s="101"/>
      <c r="BC219" s="101"/>
      <c r="BD219" s="101"/>
      <c r="BE219" s="101"/>
      <c r="BF219" s="189"/>
      <c r="BG219" s="188"/>
      <c r="BH219" s="101"/>
      <c r="BI219" s="101"/>
      <c r="BJ219" s="101"/>
      <c r="BK219" s="101"/>
      <c r="BL219" s="101"/>
      <c r="BM219" s="101"/>
      <c r="BN219" s="101"/>
      <c r="BO219" s="101"/>
      <c r="BP219" s="101"/>
      <c r="BQ219" s="101"/>
      <c r="BR219" s="189"/>
      <c r="BS219" s="188"/>
      <c r="BT219" s="101"/>
      <c r="BU219" s="101"/>
      <c r="BV219" s="101"/>
      <c r="BW219" s="101"/>
      <c r="BX219" s="101"/>
      <c r="BY219" s="101"/>
      <c r="BZ219" s="101"/>
      <c r="CA219" s="101"/>
      <c r="CB219" s="101"/>
      <c r="CC219" s="101"/>
      <c r="CD219" s="189"/>
    </row>
    <row r="220" spans="1:256" hidden="1" outlineLevel="3" x14ac:dyDescent="0.25">
      <c r="A220" s="107"/>
      <c r="B220" s="107"/>
      <c r="C220" s="116"/>
      <c r="E220" s="127">
        <v>1</v>
      </c>
      <c r="H220" s="152" t="s">
        <v>373</v>
      </c>
      <c r="I220" s="161" t="s">
        <v>179</v>
      </c>
      <c r="J220" s="36"/>
      <c r="K220" s="31">
        <v>6</v>
      </c>
      <c r="L220" s="14">
        <v>2019</v>
      </c>
      <c r="M220" s="14">
        <v>2021</v>
      </c>
      <c r="N220" s="50">
        <v>6000000</v>
      </c>
      <c r="O220" s="42">
        <f t="shared" si="35"/>
        <v>5100000</v>
      </c>
      <c r="P220" s="19">
        <f t="shared" si="36"/>
        <v>900000</v>
      </c>
      <c r="Q220" s="19"/>
      <c r="R220" s="16"/>
      <c r="S220" s="16"/>
      <c r="T220" s="16">
        <v>2000000</v>
      </c>
      <c r="U220" s="16">
        <v>4000000</v>
      </c>
      <c r="V220" s="19">
        <f t="shared" ref="V220:V231" si="38">SUM(Q220:U220)</f>
        <v>6000000</v>
      </c>
      <c r="W220" s="204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207"/>
      <c r="AI220" s="204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207"/>
      <c r="AU220" s="204"/>
      <c r="AV220" s="13"/>
      <c r="AW220" s="13"/>
      <c r="AX220" s="13"/>
      <c r="AY220" s="13"/>
      <c r="AZ220" s="15"/>
      <c r="BA220" s="15"/>
      <c r="BB220" s="15"/>
      <c r="BC220" s="15"/>
      <c r="BD220" s="15"/>
      <c r="BE220" s="15"/>
      <c r="BF220" s="208"/>
      <c r="BG220" s="230"/>
      <c r="BH220" s="87"/>
      <c r="BI220" s="87"/>
      <c r="BJ220" s="87"/>
      <c r="BK220" s="87"/>
      <c r="BL220" s="87"/>
      <c r="BM220" s="88"/>
      <c r="BN220" s="88"/>
      <c r="BO220" s="88"/>
      <c r="BP220" s="88"/>
      <c r="BQ220" s="87"/>
      <c r="BR220" s="209"/>
      <c r="BS220" s="230"/>
      <c r="BT220" s="87"/>
      <c r="BU220" s="87"/>
      <c r="BV220" s="87"/>
      <c r="BW220" s="87"/>
      <c r="BX220" s="88"/>
      <c r="BY220" s="88"/>
      <c r="BZ220" s="88"/>
      <c r="CA220" s="88"/>
      <c r="CB220" s="88"/>
      <c r="CC220" s="88"/>
      <c r="CD220" s="229"/>
    </row>
    <row r="221" spans="1:256" ht="15.75" hidden="1" outlineLevel="3" thickBot="1" x14ac:dyDescent="0.3">
      <c r="A221" s="107"/>
      <c r="B221" s="107"/>
      <c r="C221" s="116"/>
      <c r="E221" s="127">
        <v>2</v>
      </c>
      <c r="H221" s="152" t="s">
        <v>374</v>
      </c>
      <c r="I221" s="161" t="s">
        <v>93</v>
      </c>
      <c r="J221" s="36"/>
      <c r="K221" s="31">
        <v>24</v>
      </c>
      <c r="L221" s="14">
        <v>2019</v>
      </c>
      <c r="M221" s="14">
        <v>2021</v>
      </c>
      <c r="N221" s="50">
        <v>3005875</v>
      </c>
      <c r="O221" s="42">
        <f t="shared" si="35"/>
        <v>2554993.75</v>
      </c>
      <c r="P221" s="19">
        <f t="shared" si="36"/>
        <v>450881.25</v>
      </c>
      <c r="Q221" s="19"/>
      <c r="R221" s="16"/>
      <c r="S221" s="16"/>
      <c r="T221" s="16">
        <v>1000000</v>
      </c>
      <c r="U221" s="16">
        <v>2005875</v>
      </c>
      <c r="V221" s="19">
        <f t="shared" si="38"/>
        <v>3005875</v>
      </c>
      <c r="W221" s="204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207"/>
      <c r="AI221" s="204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207"/>
      <c r="AU221" s="204"/>
      <c r="AV221" s="13"/>
      <c r="AW221" s="13"/>
      <c r="AX221" s="13"/>
      <c r="AY221" s="13"/>
      <c r="AZ221" s="15"/>
      <c r="BA221" s="15"/>
      <c r="BB221" s="15"/>
      <c r="BC221" s="15"/>
      <c r="BD221" s="15"/>
      <c r="BE221" s="15"/>
      <c r="BF221" s="208"/>
      <c r="BG221" s="230"/>
      <c r="BH221" s="87"/>
      <c r="BI221" s="87"/>
      <c r="BJ221" s="87"/>
      <c r="BK221" s="87"/>
      <c r="BL221" s="87"/>
      <c r="BM221" s="88"/>
      <c r="BN221" s="88"/>
      <c r="BO221" s="88"/>
      <c r="BP221" s="88"/>
      <c r="BQ221" s="87"/>
      <c r="BR221" s="209"/>
      <c r="BS221" s="230"/>
      <c r="BT221" s="87"/>
      <c r="BU221" s="87"/>
      <c r="BV221" s="87"/>
      <c r="BW221" s="87"/>
      <c r="BX221" s="88"/>
      <c r="BY221" s="88"/>
      <c r="BZ221" s="88"/>
      <c r="CA221" s="88"/>
      <c r="CB221" s="88"/>
      <c r="CC221" s="88"/>
      <c r="CD221" s="229"/>
    </row>
    <row r="222" spans="1:256" ht="49.5" customHeight="1" collapsed="1" x14ac:dyDescent="0.25">
      <c r="A222" s="2">
        <v>3</v>
      </c>
      <c r="H222" s="150">
        <v>3</v>
      </c>
      <c r="I222" s="157" t="s">
        <v>37</v>
      </c>
      <c r="J222" s="21"/>
      <c r="K222" s="21"/>
      <c r="L222" s="21"/>
      <c r="M222" s="21"/>
      <c r="N222" s="22">
        <v>2352900</v>
      </c>
      <c r="O222" s="22">
        <f t="shared" si="35"/>
        <v>1999965</v>
      </c>
      <c r="P222" s="23">
        <f t="shared" si="36"/>
        <v>352935</v>
      </c>
      <c r="Q222" s="23">
        <f>+Q223+Q228+Q230</f>
        <v>420580</v>
      </c>
      <c r="R222" s="23">
        <f>+R223+R228+R230</f>
        <v>483080</v>
      </c>
      <c r="S222" s="23">
        <f t="shared" ref="S222:V222" si="39">+S223+S228+S230</f>
        <v>483080</v>
      </c>
      <c r="T222" s="23">
        <f t="shared" si="39"/>
        <v>483080</v>
      </c>
      <c r="U222" s="23">
        <f t="shared" si="39"/>
        <v>483080</v>
      </c>
      <c r="V222" s="23">
        <f t="shared" si="39"/>
        <v>2352900</v>
      </c>
      <c r="W222" s="24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6"/>
      <c r="AI222" s="24"/>
      <c r="AJ222" s="25"/>
      <c r="AK222" s="25"/>
      <c r="AL222" s="25"/>
      <c r="AM222" s="25"/>
      <c r="AN222" s="25"/>
      <c r="AO222" s="25"/>
      <c r="AP222" s="25"/>
      <c r="AQ222" s="25"/>
      <c r="AR222" s="25"/>
      <c r="AS222" s="25"/>
      <c r="AT222" s="26"/>
      <c r="AU222" s="24"/>
      <c r="AV222" s="25"/>
      <c r="AW222" s="25"/>
      <c r="AX222" s="25"/>
      <c r="AY222" s="25"/>
      <c r="AZ222" s="25"/>
      <c r="BA222" s="25"/>
      <c r="BB222" s="25"/>
      <c r="BC222" s="25"/>
      <c r="BD222" s="25"/>
      <c r="BE222" s="25"/>
      <c r="BF222" s="26"/>
      <c r="BG222" s="24"/>
      <c r="BH222" s="25"/>
      <c r="BI222" s="25"/>
      <c r="BJ222" s="25"/>
      <c r="BK222" s="25"/>
      <c r="BL222" s="25"/>
      <c r="BM222" s="25"/>
      <c r="BN222" s="25"/>
      <c r="BO222" s="25"/>
      <c r="BP222" s="25"/>
      <c r="BQ222" s="25"/>
      <c r="BR222" s="26"/>
      <c r="BS222" s="24"/>
      <c r="BT222" s="25"/>
      <c r="BU222" s="25"/>
      <c r="BV222" s="25"/>
      <c r="BW222" s="25"/>
      <c r="BX222" s="25"/>
      <c r="BY222" s="25"/>
      <c r="BZ222" s="25"/>
      <c r="CA222" s="25"/>
      <c r="CB222" s="25"/>
      <c r="CC222" s="25"/>
      <c r="CD222" s="26"/>
      <c r="CE222" s="1"/>
      <c r="CF222" s="1"/>
      <c r="CG222" s="1"/>
    </row>
    <row r="223" spans="1:256" s="5" customFormat="1" ht="33" customHeight="1" outlineLevel="1" x14ac:dyDescent="0.25">
      <c r="B223" s="5">
        <v>0</v>
      </c>
      <c r="C223" s="114">
        <v>1</v>
      </c>
      <c r="D223" s="107"/>
      <c r="E223" s="124"/>
      <c r="H223" s="156" t="s">
        <v>375</v>
      </c>
      <c r="I223" s="165" t="s">
        <v>55</v>
      </c>
      <c r="J223" s="32">
        <v>2021</v>
      </c>
      <c r="K223" s="32"/>
      <c r="L223" s="32"/>
      <c r="M223" s="32"/>
      <c r="N223" s="48">
        <f>SUM(N224:N227)</f>
        <v>1680000</v>
      </c>
      <c r="O223" s="48">
        <f t="shared" si="35"/>
        <v>1428000</v>
      </c>
      <c r="P223" s="69">
        <f t="shared" si="36"/>
        <v>252000</v>
      </c>
      <c r="Q223" s="69">
        <f t="shared" ref="Q223:V223" si="40">SUM(Q224:Q227)</f>
        <v>336000</v>
      </c>
      <c r="R223" s="69">
        <f t="shared" si="40"/>
        <v>336000</v>
      </c>
      <c r="S223" s="69">
        <f t="shared" si="40"/>
        <v>336000</v>
      </c>
      <c r="T223" s="69">
        <f t="shared" si="40"/>
        <v>336000</v>
      </c>
      <c r="U223" s="69">
        <f t="shared" si="40"/>
        <v>336000</v>
      </c>
      <c r="V223" s="69">
        <f t="shared" si="40"/>
        <v>1680000</v>
      </c>
      <c r="W223" s="83"/>
      <c r="X223" s="84"/>
      <c r="Y223" s="84"/>
      <c r="Z223" s="84"/>
      <c r="AA223" s="84"/>
      <c r="AB223" s="84"/>
      <c r="AC223" s="84"/>
      <c r="AD223" s="84"/>
      <c r="AE223" s="84"/>
      <c r="AF223" s="84"/>
      <c r="AG223" s="84"/>
      <c r="AH223" s="85"/>
      <c r="AI223" s="83"/>
      <c r="AJ223" s="84"/>
      <c r="AK223" s="84"/>
      <c r="AL223" s="84"/>
      <c r="AM223" s="84"/>
      <c r="AN223" s="84"/>
      <c r="AO223" s="84"/>
      <c r="AP223" s="84"/>
      <c r="AQ223" s="84"/>
      <c r="AR223" s="84"/>
      <c r="AS223" s="84"/>
      <c r="AT223" s="85"/>
      <c r="AU223" s="83"/>
      <c r="AV223" s="84"/>
      <c r="AW223" s="84"/>
      <c r="AX223" s="84"/>
      <c r="AY223" s="84"/>
      <c r="AZ223" s="84"/>
      <c r="BA223" s="84"/>
      <c r="BB223" s="84"/>
      <c r="BC223" s="84"/>
      <c r="BD223" s="84"/>
      <c r="BE223" s="84"/>
      <c r="BF223" s="85"/>
      <c r="BG223" s="83"/>
      <c r="BH223" s="84"/>
      <c r="BI223" s="84"/>
      <c r="BJ223" s="84"/>
      <c r="BK223" s="84"/>
      <c r="BL223" s="84"/>
      <c r="BM223" s="84"/>
      <c r="BN223" s="84"/>
      <c r="BO223" s="84"/>
      <c r="BP223" s="84"/>
      <c r="BQ223" s="84"/>
      <c r="BR223" s="85"/>
      <c r="BS223" s="83"/>
      <c r="BT223" s="84"/>
      <c r="BU223" s="84"/>
      <c r="BV223" s="84"/>
      <c r="BW223" s="84"/>
      <c r="BX223" s="84"/>
      <c r="BY223" s="84"/>
      <c r="BZ223" s="84"/>
      <c r="CA223" s="84"/>
      <c r="CB223" s="84"/>
      <c r="CC223" s="84"/>
      <c r="CD223" s="85"/>
      <c r="CE223" s="6"/>
      <c r="CF223" s="6"/>
      <c r="CG223" s="6"/>
    </row>
    <row r="224" spans="1:256" s="106" customFormat="1" ht="26.25" hidden="1" customHeight="1" outlineLevel="3" x14ac:dyDescent="0.25">
      <c r="A224" s="107"/>
      <c r="B224" s="107"/>
      <c r="C224" s="171"/>
      <c r="D224" s="106">
        <v>1</v>
      </c>
      <c r="H224" s="155" t="s">
        <v>376</v>
      </c>
      <c r="I224" s="160" t="s">
        <v>87</v>
      </c>
      <c r="J224" s="37"/>
      <c r="K224" s="37">
        <v>60</v>
      </c>
      <c r="L224" s="39">
        <v>2017</v>
      </c>
      <c r="M224" s="39">
        <v>2021</v>
      </c>
      <c r="N224" s="49">
        <f>+(6000*12)*5</f>
        <v>360000</v>
      </c>
      <c r="O224" s="40">
        <f t="shared" si="35"/>
        <v>306000</v>
      </c>
      <c r="P224" s="41">
        <f t="shared" si="36"/>
        <v>54000</v>
      </c>
      <c r="Q224" s="41">
        <f>+N224/5</f>
        <v>72000</v>
      </c>
      <c r="R224" s="41">
        <v>72000</v>
      </c>
      <c r="S224" s="41">
        <v>72000</v>
      </c>
      <c r="T224" s="41">
        <v>72000</v>
      </c>
      <c r="U224" s="41">
        <v>72000</v>
      </c>
      <c r="V224" s="97">
        <f t="shared" si="38"/>
        <v>360000</v>
      </c>
      <c r="W224" s="206"/>
      <c r="X224" s="111"/>
      <c r="Y224" s="170"/>
      <c r="Z224" s="178"/>
      <c r="AA224" s="178"/>
      <c r="AB224" s="178"/>
      <c r="AC224" s="178"/>
      <c r="AD224" s="178"/>
      <c r="AE224" s="178"/>
      <c r="AF224" s="178"/>
      <c r="AG224" s="178"/>
      <c r="AH224" s="210"/>
      <c r="AI224" s="231"/>
      <c r="AJ224" s="178"/>
      <c r="AK224" s="178"/>
      <c r="AL224" s="178"/>
      <c r="AM224" s="178"/>
      <c r="AN224" s="178"/>
      <c r="AO224" s="178"/>
      <c r="AP224" s="178"/>
      <c r="AQ224" s="178"/>
      <c r="AR224" s="178"/>
      <c r="AS224" s="178"/>
      <c r="AT224" s="210"/>
      <c r="AU224" s="231"/>
      <c r="AV224" s="178"/>
      <c r="AW224" s="178"/>
      <c r="AX224" s="178"/>
      <c r="AY224" s="178"/>
      <c r="AZ224" s="178"/>
      <c r="BA224" s="178"/>
      <c r="BB224" s="178"/>
      <c r="BC224" s="178"/>
      <c r="BD224" s="178"/>
      <c r="BE224" s="178"/>
      <c r="BF224" s="210"/>
      <c r="BG224" s="231"/>
      <c r="BH224" s="178"/>
      <c r="BI224" s="178"/>
      <c r="BJ224" s="178"/>
      <c r="BK224" s="178"/>
      <c r="BL224" s="178"/>
      <c r="BM224" s="178"/>
      <c r="BN224" s="178"/>
      <c r="BO224" s="178"/>
      <c r="BP224" s="178"/>
      <c r="BQ224" s="178"/>
      <c r="BR224" s="210"/>
      <c r="BS224" s="231"/>
      <c r="BT224" s="178"/>
      <c r="BU224" s="178"/>
      <c r="BV224" s="178"/>
      <c r="BW224" s="178"/>
      <c r="BX224" s="178"/>
      <c r="BY224" s="178"/>
      <c r="BZ224" s="178"/>
      <c r="CA224" s="178"/>
      <c r="CB224" s="178"/>
      <c r="CC224" s="178"/>
      <c r="CD224" s="210"/>
      <c r="CE224" s="107"/>
      <c r="CF224" s="107"/>
      <c r="CG224" s="107"/>
      <c r="CH224" s="107"/>
      <c r="CI224" s="107"/>
      <c r="CJ224" s="107"/>
      <c r="CK224" s="107"/>
      <c r="CL224" s="107"/>
      <c r="CM224" s="107"/>
      <c r="CN224" s="107"/>
      <c r="CO224" s="107"/>
      <c r="CP224" s="107"/>
      <c r="CQ224" s="107"/>
      <c r="CR224" s="107"/>
      <c r="CS224" s="107"/>
      <c r="CT224" s="107"/>
      <c r="CU224" s="107"/>
      <c r="CV224" s="107"/>
      <c r="CW224" s="107"/>
      <c r="CX224" s="107"/>
      <c r="CY224" s="107"/>
      <c r="CZ224" s="107"/>
      <c r="DA224" s="107"/>
      <c r="DB224" s="107"/>
      <c r="DC224" s="107"/>
      <c r="DD224" s="107"/>
      <c r="DE224" s="107"/>
      <c r="DF224" s="107"/>
      <c r="DG224" s="107"/>
      <c r="DH224" s="107"/>
      <c r="DI224" s="107"/>
      <c r="DJ224" s="107"/>
      <c r="DK224" s="107"/>
      <c r="DL224" s="107"/>
      <c r="DM224" s="107"/>
      <c r="DN224" s="107"/>
      <c r="DO224" s="107"/>
      <c r="DP224" s="107"/>
      <c r="DQ224" s="107"/>
      <c r="DR224" s="107"/>
      <c r="DS224" s="107"/>
      <c r="DT224" s="107"/>
      <c r="DU224" s="107"/>
      <c r="DV224" s="107"/>
      <c r="DW224" s="107"/>
      <c r="DX224" s="107"/>
      <c r="DY224" s="107"/>
      <c r="DZ224" s="107"/>
      <c r="EA224" s="107"/>
      <c r="EB224" s="107"/>
      <c r="EC224" s="107"/>
      <c r="ED224" s="107"/>
      <c r="EE224" s="107"/>
      <c r="EF224" s="107"/>
      <c r="EG224" s="107"/>
      <c r="EH224" s="107"/>
      <c r="EI224" s="107"/>
      <c r="EJ224" s="107"/>
      <c r="EK224" s="107"/>
      <c r="EL224" s="107"/>
      <c r="EM224" s="107"/>
      <c r="EN224" s="107"/>
      <c r="EO224" s="107"/>
      <c r="EP224" s="107"/>
      <c r="EQ224" s="107"/>
      <c r="ER224" s="107"/>
      <c r="ES224" s="107"/>
      <c r="ET224" s="107"/>
      <c r="EU224" s="107"/>
      <c r="EV224" s="107"/>
      <c r="EW224" s="107"/>
      <c r="EX224" s="107"/>
      <c r="EY224" s="107"/>
      <c r="EZ224" s="107"/>
      <c r="FA224" s="107"/>
      <c r="FB224" s="107"/>
      <c r="FC224" s="107"/>
      <c r="FD224" s="107"/>
      <c r="FE224" s="107"/>
      <c r="FF224" s="107"/>
      <c r="FG224" s="107"/>
      <c r="FH224" s="107"/>
      <c r="FI224" s="107"/>
      <c r="FJ224" s="107"/>
      <c r="FK224" s="107"/>
      <c r="FL224" s="107"/>
      <c r="FM224" s="107"/>
      <c r="FN224" s="107"/>
      <c r="FO224" s="107"/>
      <c r="FP224" s="107"/>
      <c r="FQ224" s="107"/>
      <c r="FR224" s="107"/>
      <c r="FS224" s="107"/>
      <c r="FT224" s="107"/>
      <c r="FU224" s="107"/>
      <c r="FV224" s="107"/>
      <c r="FW224" s="107"/>
      <c r="FX224" s="107"/>
      <c r="FY224" s="107"/>
      <c r="FZ224" s="107"/>
      <c r="GA224" s="107"/>
      <c r="GB224" s="107"/>
      <c r="GC224" s="107"/>
      <c r="GD224" s="107"/>
      <c r="GE224" s="107"/>
      <c r="GF224" s="107"/>
      <c r="GG224" s="107"/>
      <c r="GH224" s="107"/>
      <c r="GI224" s="107"/>
      <c r="GJ224" s="107"/>
      <c r="GK224" s="107"/>
      <c r="GL224" s="107"/>
      <c r="GM224" s="107"/>
      <c r="GN224" s="107"/>
      <c r="GO224" s="107"/>
      <c r="GP224" s="107"/>
      <c r="GQ224" s="107"/>
      <c r="GR224" s="107"/>
      <c r="GS224" s="107"/>
      <c r="GT224" s="107"/>
      <c r="GU224" s="107"/>
      <c r="GV224" s="107"/>
      <c r="GW224" s="107"/>
      <c r="GX224" s="107"/>
      <c r="GY224" s="107"/>
      <c r="GZ224" s="107"/>
      <c r="HA224" s="107"/>
      <c r="HB224" s="107"/>
      <c r="HC224" s="107"/>
      <c r="HD224" s="107"/>
      <c r="HE224" s="107"/>
      <c r="HF224" s="107"/>
      <c r="HG224" s="107"/>
      <c r="HH224" s="107"/>
      <c r="HI224" s="107"/>
      <c r="HJ224" s="107"/>
      <c r="HK224" s="107"/>
      <c r="HL224" s="107"/>
      <c r="HM224" s="107"/>
      <c r="HN224" s="107"/>
      <c r="HO224" s="107"/>
      <c r="HP224" s="107"/>
      <c r="HQ224" s="107"/>
      <c r="HR224" s="107"/>
      <c r="HS224" s="107"/>
      <c r="HT224" s="107"/>
      <c r="HU224" s="107"/>
      <c r="HV224" s="107"/>
      <c r="HW224" s="107"/>
      <c r="HX224" s="107"/>
      <c r="HY224" s="107"/>
      <c r="HZ224" s="107"/>
      <c r="IA224" s="107"/>
      <c r="IB224" s="107"/>
      <c r="IC224" s="107"/>
      <c r="ID224" s="107"/>
      <c r="IE224" s="107"/>
      <c r="IF224" s="107"/>
      <c r="IG224" s="107"/>
      <c r="IH224" s="107"/>
      <c r="II224" s="107"/>
      <c r="IJ224" s="107"/>
      <c r="IK224" s="107"/>
      <c r="IL224" s="107"/>
      <c r="IM224" s="107"/>
      <c r="IN224" s="107"/>
      <c r="IO224" s="107"/>
      <c r="IP224" s="107"/>
      <c r="IQ224" s="107"/>
      <c r="IR224" s="107"/>
      <c r="IS224" s="107"/>
      <c r="IT224" s="107"/>
      <c r="IU224" s="107"/>
      <c r="IV224" s="107"/>
    </row>
    <row r="225" spans="1:256" s="106" customFormat="1" ht="26.25" hidden="1" customHeight="1" outlineLevel="3" x14ac:dyDescent="0.25">
      <c r="A225" s="107"/>
      <c r="B225" s="107"/>
      <c r="C225" s="171"/>
      <c r="D225" s="106">
        <v>2</v>
      </c>
      <c r="H225" s="155" t="s">
        <v>377</v>
      </c>
      <c r="I225" s="160" t="s">
        <v>88</v>
      </c>
      <c r="J225" s="37"/>
      <c r="K225" s="37">
        <v>60</v>
      </c>
      <c r="L225" s="39">
        <v>2017</v>
      </c>
      <c r="M225" s="39">
        <v>2021</v>
      </c>
      <c r="N225" s="49">
        <f>+(6000*12)*5</f>
        <v>360000</v>
      </c>
      <c r="O225" s="40">
        <f t="shared" si="35"/>
        <v>306000</v>
      </c>
      <c r="P225" s="41">
        <f t="shared" si="36"/>
        <v>54000</v>
      </c>
      <c r="Q225" s="41">
        <f>+N225/5</f>
        <v>72000</v>
      </c>
      <c r="R225" s="41">
        <v>72000</v>
      </c>
      <c r="S225" s="41">
        <v>72000</v>
      </c>
      <c r="T225" s="41">
        <v>72000</v>
      </c>
      <c r="U225" s="41">
        <v>72000</v>
      </c>
      <c r="V225" s="97">
        <f t="shared" si="38"/>
        <v>360000</v>
      </c>
      <c r="W225" s="206"/>
      <c r="X225" s="111"/>
      <c r="Y225" s="170"/>
      <c r="Z225" s="178"/>
      <c r="AA225" s="178"/>
      <c r="AB225" s="178"/>
      <c r="AC225" s="178"/>
      <c r="AD225" s="178"/>
      <c r="AE225" s="178"/>
      <c r="AF225" s="178"/>
      <c r="AG225" s="178"/>
      <c r="AH225" s="210"/>
      <c r="AI225" s="231"/>
      <c r="AJ225" s="178"/>
      <c r="AK225" s="178"/>
      <c r="AL225" s="178"/>
      <c r="AM225" s="178"/>
      <c r="AN225" s="178"/>
      <c r="AO225" s="178"/>
      <c r="AP225" s="178"/>
      <c r="AQ225" s="178"/>
      <c r="AR225" s="178"/>
      <c r="AS225" s="178"/>
      <c r="AT225" s="210"/>
      <c r="AU225" s="231"/>
      <c r="AV225" s="178"/>
      <c r="AW225" s="178"/>
      <c r="AX225" s="178"/>
      <c r="AY225" s="178"/>
      <c r="AZ225" s="178"/>
      <c r="BA225" s="178"/>
      <c r="BB225" s="178"/>
      <c r="BC225" s="178"/>
      <c r="BD225" s="178"/>
      <c r="BE225" s="178"/>
      <c r="BF225" s="210"/>
      <c r="BG225" s="231"/>
      <c r="BH225" s="178"/>
      <c r="BI225" s="178"/>
      <c r="BJ225" s="178"/>
      <c r="BK225" s="178"/>
      <c r="BL225" s="178"/>
      <c r="BM225" s="178"/>
      <c r="BN225" s="178"/>
      <c r="BO225" s="178"/>
      <c r="BP225" s="178"/>
      <c r="BQ225" s="178"/>
      <c r="BR225" s="210"/>
      <c r="BS225" s="231"/>
      <c r="BT225" s="178"/>
      <c r="BU225" s="178"/>
      <c r="BV225" s="178"/>
      <c r="BW225" s="178"/>
      <c r="BX225" s="178"/>
      <c r="BY225" s="178"/>
      <c r="BZ225" s="178"/>
      <c r="CA225" s="178"/>
      <c r="CB225" s="178"/>
      <c r="CC225" s="178"/>
      <c r="CD225" s="210"/>
      <c r="CE225" s="107"/>
      <c r="CF225" s="107"/>
      <c r="CG225" s="107"/>
      <c r="CH225" s="107"/>
      <c r="CI225" s="107"/>
      <c r="CJ225" s="107"/>
      <c r="CK225" s="107"/>
      <c r="CL225" s="107"/>
      <c r="CM225" s="107"/>
      <c r="CN225" s="107"/>
      <c r="CO225" s="107"/>
      <c r="CP225" s="107"/>
      <c r="CQ225" s="107"/>
      <c r="CR225" s="107"/>
      <c r="CS225" s="107"/>
      <c r="CT225" s="107"/>
      <c r="CU225" s="107"/>
      <c r="CV225" s="107"/>
      <c r="CW225" s="107"/>
      <c r="CX225" s="107"/>
      <c r="CY225" s="107"/>
      <c r="CZ225" s="107"/>
      <c r="DA225" s="107"/>
      <c r="DB225" s="107"/>
      <c r="DC225" s="107"/>
      <c r="DD225" s="107"/>
      <c r="DE225" s="107"/>
      <c r="DF225" s="107"/>
      <c r="DG225" s="107"/>
      <c r="DH225" s="107"/>
      <c r="DI225" s="107"/>
      <c r="DJ225" s="107"/>
      <c r="DK225" s="107"/>
      <c r="DL225" s="107"/>
      <c r="DM225" s="107"/>
      <c r="DN225" s="107"/>
      <c r="DO225" s="107"/>
      <c r="DP225" s="107"/>
      <c r="DQ225" s="107"/>
      <c r="DR225" s="107"/>
      <c r="DS225" s="107"/>
      <c r="DT225" s="107"/>
      <c r="DU225" s="107"/>
      <c r="DV225" s="107"/>
      <c r="DW225" s="107"/>
      <c r="DX225" s="107"/>
      <c r="DY225" s="107"/>
      <c r="DZ225" s="107"/>
      <c r="EA225" s="107"/>
      <c r="EB225" s="107"/>
      <c r="EC225" s="107"/>
      <c r="ED225" s="107"/>
      <c r="EE225" s="107"/>
      <c r="EF225" s="107"/>
      <c r="EG225" s="107"/>
      <c r="EH225" s="107"/>
      <c r="EI225" s="107"/>
      <c r="EJ225" s="107"/>
      <c r="EK225" s="107"/>
      <c r="EL225" s="107"/>
      <c r="EM225" s="107"/>
      <c r="EN225" s="107"/>
      <c r="EO225" s="107"/>
      <c r="EP225" s="107"/>
      <c r="EQ225" s="107"/>
      <c r="ER225" s="107"/>
      <c r="ES225" s="107"/>
      <c r="ET225" s="107"/>
      <c r="EU225" s="107"/>
      <c r="EV225" s="107"/>
      <c r="EW225" s="107"/>
      <c r="EX225" s="107"/>
      <c r="EY225" s="107"/>
      <c r="EZ225" s="107"/>
      <c r="FA225" s="107"/>
      <c r="FB225" s="107"/>
      <c r="FC225" s="107"/>
      <c r="FD225" s="107"/>
      <c r="FE225" s="107"/>
      <c r="FF225" s="107"/>
      <c r="FG225" s="107"/>
      <c r="FH225" s="107"/>
      <c r="FI225" s="107"/>
      <c r="FJ225" s="107"/>
      <c r="FK225" s="107"/>
      <c r="FL225" s="107"/>
      <c r="FM225" s="107"/>
      <c r="FN225" s="107"/>
      <c r="FO225" s="107"/>
      <c r="FP225" s="107"/>
      <c r="FQ225" s="107"/>
      <c r="FR225" s="107"/>
      <c r="FS225" s="107"/>
      <c r="FT225" s="107"/>
      <c r="FU225" s="107"/>
      <c r="FV225" s="107"/>
      <c r="FW225" s="107"/>
      <c r="FX225" s="107"/>
      <c r="FY225" s="107"/>
      <c r="FZ225" s="107"/>
      <c r="GA225" s="107"/>
      <c r="GB225" s="107"/>
      <c r="GC225" s="107"/>
      <c r="GD225" s="107"/>
      <c r="GE225" s="107"/>
      <c r="GF225" s="107"/>
      <c r="GG225" s="107"/>
      <c r="GH225" s="107"/>
      <c r="GI225" s="107"/>
      <c r="GJ225" s="107"/>
      <c r="GK225" s="107"/>
      <c r="GL225" s="107"/>
      <c r="GM225" s="107"/>
      <c r="GN225" s="107"/>
      <c r="GO225" s="107"/>
      <c r="GP225" s="107"/>
      <c r="GQ225" s="107"/>
      <c r="GR225" s="107"/>
      <c r="GS225" s="107"/>
      <c r="GT225" s="107"/>
      <c r="GU225" s="107"/>
      <c r="GV225" s="107"/>
      <c r="GW225" s="107"/>
      <c r="GX225" s="107"/>
      <c r="GY225" s="107"/>
      <c r="GZ225" s="107"/>
      <c r="HA225" s="107"/>
      <c r="HB225" s="107"/>
      <c r="HC225" s="107"/>
      <c r="HD225" s="107"/>
      <c r="HE225" s="107"/>
      <c r="HF225" s="107"/>
      <c r="HG225" s="107"/>
      <c r="HH225" s="107"/>
      <c r="HI225" s="107"/>
      <c r="HJ225" s="107"/>
      <c r="HK225" s="107"/>
      <c r="HL225" s="107"/>
      <c r="HM225" s="107"/>
      <c r="HN225" s="107"/>
      <c r="HO225" s="107"/>
      <c r="HP225" s="107"/>
      <c r="HQ225" s="107"/>
      <c r="HR225" s="107"/>
      <c r="HS225" s="107"/>
      <c r="HT225" s="107"/>
      <c r="HU225" s="107"/>
      <c r="HV225" s="107"/>
      <c r="HW225" s="107"/>
      <c r="HX225" s="107"/>
      <c r="HY225" s="107"/>
      <c r="HZ225" s="107"/>
      <c r="IA225" s="107"/>
      <c r="IB225" s="107"/>
      <c r="IC225" s="107"/>
      <c r="ID225" s="107"/>
      <c r="IE225" s="107"/>
      <c r="IF225" s="107"/>
      <c r="IG225" s="107"/>
      <c r="IH225" s="107"/>
      <c r="II225" s="107"/>
      <c r="IJ225" s="107"/>
      <c r="IK225" s="107"/>
      <c r="IL225" s="107"/>
      <c r="IM225" s="107"/>
      <c r="IN225" s="107"/>
      <c r="IO225" s="107"/>
      <c r="IP225" s="107"/>
      <c r="IQ225" s="107"/>
      <c r="IR225" s="107"/>
      <c r="IS225" s="107"/>
      <c r="IT225" s="107"/>
      <c r="IU225" s="107"/>
      <c r="IV225" s="107"/>
    </row>
    <row r="226" spans="1:256" s="106" customFormat="1" ht="26.25" hidden="1" customHeight="1" outlineLevel="3" x14ac:dyDescent="0.25">
      <c r="A226" s="107"/>
      <c r="B226" s="107"/>
      <c r="C226" s="171"/>
      <c r="D226" s="106">
        <v>3</v>
      </c>
      <c r="H226" s="155" t="s">
        <v>378</v>
      </c>
      <c r="I226" s="160" t="s">
        <v>89</v>
      </c>
      <c r="J226" s="37"/>
      <c r="K226" s="37">
        <v>60</v>
      </c>
      <c r="L226" s="39">
        <v>2017</v>
      </c>
      <c r="M226" s="39">
        <v>2021</v>
      </c>
      <c r="N226" s="49">
        <f>+(6000*12)*5</f>
        <v>360000</v>
      </c>
      <c r="O226" s="40">
        <f t="shared" si="35"/>
        <v>306000</v>
      </c>
      <c r="P226" s="41">
        <f t="shared" si="36"/>
        <v>54000</v>
      </c>
      <c r="Q226" s="41">
        <f>+N226/5</f>
        <v>72000</v>
      </c>
      <c r="R226" s="41">
        <v>72000</v>
      </c>
      <c r="S226" s="41">
        <v>72000</v>
      </c>
      <c r="T226" s="41">
        <v>72000</v>
      </c>
      <c r="U226" s="41">
        <v>72000</v>
      </c>
      <c r="V226" s="97">
        <f t="shared" si="38"/>
        <v>360000</v>
      </c>
      <c r="W226" s="206"/>
      <c r="X226" s="111"/>
      <c r="Y226" s="170"/>
      <c r="Z226" s="178"/>
      <c r="AA226" s="178"/>
      <c r="AB226" s="178"/>
      <c r="AC226" s="178"/>
      <c r="AD226" s="178"/>
      <c r="AE226" s="178"/>
      <c r="AF226" s="178"/>
      <c r="AG226" s="178"/>
      <c r="AH226" s="210"/>
      <c r="AI226" s="231"/>
      <c r="AJ226" s="178"/>
      <c r="AK226" s="178"/>
      <c r="AL226" s="178"/>
      <c r="AM226" s="178"/>
      <c r="AN226" s="178"/>
      <c r="AO226" s="178"/>
      <c r="AP226" s="178"/>
      <c r="AQ226" s="178"/>
      <c r="AR226" s="178"/>
      <c r="AS226" s="178"/>
      <c r="AT226" s="210"/>
      <c r="AU226" s="231"/>
      <c r="AV226" s="178"/>
      <c r="AW226" s="178"/>
      <c r="AX226" s="178"/>
      <c r="AY226" s="178"/>
      <c r="AZ226" s="178"/>
      <c r="BA226" s="178"/>
      <c r="BB226" s="178"/>
      <c r="BC226" s="178"/>
      <c r="BD226" s="178"/>
      <c r="BE226" s="178"/>
      <c r="BF226" s="210"/>
      <c r="BG226" s="231"/>
      <c r="BH226" s="178"/>
      <c r="BI226" s="178"/>
      <c r="BJ226" s="178"/>
      <c r="BK226" s="178"/>
      <c r="BL226" s="178"/>
      <c r="BM226" s="178"/>
      <c r="BN226" s="178"/>
      <c r="BO226" s="178"/>
      <c r="BP226" s="178"/>
      <c r="BQ226" s="178"/>
      <c r="BR226" s="210"/>
      <c r="BS226" s="231"/>
      <c r="BT226" s="178"/>
      <c r="BU226" s="178"/>
      <c r="BV226" s="178"/>
      <c r="BW226" s="178"/>
      <c r="BX226" s="178"/>
      <c r="BY226" s="178"/>
      <c r="BZ226" s="178"/>
      <c r="CA226" s="178"/>
      <c r="CB226" s="178"/>
      <c r="CC226" s="178"/>
      <c r="CD226" s="210"/>
      <c r="CE226" s="107"/>
      <c r="CF226" s="107"/>
      <c r="CG226" s="107"/>
      <c r="CH226" s="107"/>
      <c r="CI226" s="107"/>
      <c r="CJ226" s="107"/>
      <c r="CK226" s="107"/>
      <c r="CL226" s="107"/>
      <c r="CM226" s="107"/>
      <c r="CN226" s="107"/>
      <c r="CO226" s="107"/>
      <c r="CP226" s="107"/>
      <c r="CQ226" s="107"/>
      <c r="CR226" s="107"/>
      <c r="CS226" s="107"/>
      <c r="CT226" s="107"/>
      <c r="CU226" s="107"/>
      <c r="CV226" s="107"/>
      <c r="CW226" s="107"/>
      <c r="CX226" s="107"/>
      <c r="CY226" s="107"/>
      <c r="CZ226" s="107"/>
      <c r="DA226" s="107"/>
      <c r="DB226" s="107"/>
      <c r="DC226" s="107"/>
      <c r="DD226" s="107"/>
      <c r="DE226" s="107"/>
      <c r="DF226" s="107"/>
      <c r="DG226" s="107"/>
      <c r="DH226" s="107"/>
      <c r="DI226" s="107"/>
      <c r="DJ226" s="107"/>
      <c r="DK226" s="107"/>
      <c r="DL226" s="107"/>
      <c r="DM226" s="107"/>
      <c r="DN226" s="107"/>
      <c r="DO226" s="107"/>
      <c r="DP226" s="107"/>
      <c r="DQ226" s="107"/>
      <c r="DR226" s="107"/>
      <c r="DS226" s="107"/>
      <c r="DT226" s="107"/>
      <c r="DU226" s="107"/>
      <c r="DV226" s="107"/>
      <c r="DW226" s="107"/>
      <c r="DX226" s="107"/>
      <c r="DY226" s="107"/>
      <c r="DZ226" s="107"/>
      <c r="EA226" s="107"/>
      <c r="EB226" s="107"/>
      <c r="EC226" s="107"/>
      <c r="ED226" s="107"/>
      <c r="EE226" s="107"/>
      <c r="EF226" s="107"/>
      <c r="EG226" s="107"/>
      <c r="EH226" s="107"/>
      <c r="EI226" s="107"/>
      <c r="EJ226" s="107"/>
      <c r="EK226" s="107"/>
      <c r="EL226" s="107"/>
      <c r="EM226" s="107"/>
      <c r="EN226" s="107"/>
      <c r="EO226" s="107"/>
      <c r="EP226" s="107"/>
      <c r="EQ226" s="107"/>
      <c r="ER226" s="107"/>
      <c r="ES226" s="107"/>
      <c r="ET226" s="107"/>
      <c r="EU226" s="107"/>
      <c r="EV226" s="107"/>
      <c r="EW226" s="107"/>
      <c r="EX226" s="107"/>
      <c r="EY226" s="107"/>
      <c r="EZ226" s="107"/>
      <c r="FA226" s="107"/>
      <c r="FB226" s="107"/>
      <c r="FC226" s="107"/>
      <c r="FD226" s="107"/>
      <c r="FE226" s="107"/>
      <c r="FF226" s="107"/>
      <c r="FG226" s="107"/>
      <c r="FH226" s="107"/>
      <c r="FI226" s="107"/>
      <c r="FJ226" s="107"/>
      <c r="FK226" s="107"/>
      <c r="FL226" s="107"/>
      <c r="FM226" s="107"/>
      <c r="FN226" s="107"/>
      <c r="FO226" s="107"/>
      <c r="FP226" s="107"/>
      <c r="FQ226" s="107"/>
      <c r="FR226" s="107"/>
      <c r="FS226" s="107"/>
      <c r="FT226" s="107"/>
      <c r="FU226" s="107"/>
      <c r="FV226" s="107"/>
      <c r="FW226" s="107"/>
      <c r="FX226" s="107"/>
      <c r="FY226" s="107"/>
      <c r="FZ226" s="107"/>
      <c r="GA226" s="107"/>
      <c r="GB226" s="107"/>
      <c r="GC226" s="107"/>
      <c r="GD226" s="107"/>
      <c r="GE226" s="107"/>
      <c r="GF226" s="107"/>
      <c r="GG226" s="107"/>
      <c r="GH226" s="107"/>
      <c r="GI226" s="107"/>
      <c r="GJ226" s="107"/>
      <c r="GK226" s="107"/>
      <c r="GL226" s="107"/>
      <c r="GM226" s="107"/>
      <c r="GN226" s="107"/>
      <c r="GO226" s="107"/>
      <c r="GP226" s="107"/>
      <c r="GQ226" s="107"/>
      <c r="GR226" s="107"/>
      <c r="GS226" s="107"/>
      <c r="GT226" s="107"/>
      <c r="GU226" s="107"/>
      <c r="GV226" s="107"/>
      <c r="GW226" s="107"/>
      <c r="GX226" s="107"/>
      <c r="GY226" s="107"/>
      <c r="GZ226" s="107"/>
      <c r="HA226" s="107"/>
      <c r="HB226" s="107"/>
      <c r="HC226" s="107"/>
      <c r="HD226" s="107"/>
      <c r="HE226" s="107"/>
      <c r="HF226" s="107"/>
      <c r="HG226" s="107"/>
      <c r="HH226" s="107"/>
      <c r="HI226" s="107"/>
      <c r="HJ226" s="107"/>
      <c r="HK226" s="107"/>
      <c r="HL226" s="107"/>
      <c r="HM226" s="107"/>
      <c r="HN226" s="107"/>
      <c r="HO226" s="107"/>
      <c r="HP226" s="107"/>
      <c r="HQ226" s="107"/>
      <c r="HR226" s="107"/>
      <c r="HS226" s="107"/>
      <c r="HT226" s="107"/>
      <c r="HU226" s="107"/>
      <c r="HV226" s="107"/>
      <c r="HW226" s="107"/>
      <c r="HX226" s="107"/>
      <c r="HY226" s="107"/>
      <c r="HZ226" s="107"/>
      <c r="IA226" s="107"/>
      <c r="IB226" s="107"/>
      <c r="IC226" s="107"/>
      <c r="ID226" s="107"/>
      <c r="IE226" s="107"/>
      <c r="IF226" s="107"/>
      <c r="IG226" s="107"/>
      <c r="IH226" s="107"/>
      <c r="II226" s="107"/>
      <c r="IJ226" s="107"/>
      <c r="IK226" s="107"/>
      <c r="IL226" s="107"/>
      <c r="IM226" s="107"/>
      <c r="IN226" s="107"/>
      <c r="IO226" s="107"/>
      <c r="IP226" s="107"/>
      <c r="IQ226" s="107"/>
      <c r="IR226" s="107"/>
      <c r="IS226" s="107"/>
      <c r="IT226" s="107"/>
      <c r="IU226" s="107"/>
      <c r="IV226" s="107"/>
    </row>
    <row r="227" spans="1:256" s="106" customFormat="1" ht="26.25" hidden="1" customHeight="1" outlineLevel="3" x14ac:dyDescent="0.25">
      <c r="A227" s="107"/>
      <c r="B227" s="107"/>
      <c r="C227" s="171"/>
      <c r="D227" s="106">
        <v>4</v>
      </c>
      <c r="H227" s="155" t="s">
        <v>379</v>
      </c>
      <c r="I227" s="160" t="s">
        <v>90</v>
      </c>
      <c r="J227" s="37"/>
      <c r="K227" s="37">
        <v>60</v>
      </c>
      <c r="L227" s="39">
        <v>2017</v>
      </c>
      <c r="M227" s="39">
        <v>2021</v>
      </c>
      <c r="N227" s="49">
        <f>10000*12*5</f>
        <v>600000</v>
      </c>
      <c r="O227" s="40">
        <f t="shared" si="35"/>
        <v>510000</v>
      </c>
      <c r="P227" s="41">
        <f t="shared" si="36"/>
        <v>90000</v>
      </c>
      <c r="Q227" s="41">
        <f>+N227/5</f>
        <v>120000</v>
      </c>
      <c r="R227" s="41">
        <v>120000</v>
      </c>
      <c r="S227" s="41">
        <v>120000</v>
      </c>
      <c r="T227" s="41">
        <v>120000</v>
      </c>
      <c r="U227" s="41">
        <v>120000</v>
      </c>
      <c r="V227" s="97">
        <f t="shared" si="38"/>
        <v>600000</v>
      </c>
      <c r="W227" s="206"/>
      <c r="X227" s="111"/>
      <c r="Y227" s="170"/>
      <c r="Z227" s="178"/>
      <c r="AA227" s="178"/>
      <c r="AB227" s="178"/>
      <c r="AC227" s="178"/>
      <c r="AD227" s="178"/>
      <c r="AE227" s="178"/>
      <c r="AF227" s="178"/>
      <c r="AG227" s="178"/>
      <c r="AH227" s="210"/>
      <c r="AI227" s="231"/>
      <c r="AJ227" s="178"/>
      <c r="AK227" s="178"/>
      <c r="AL227" s="178"/>
      <c r="AM227" s="178"/>
      <c r="AN227" s="178"/>
      <c r="AO227" s="178"/>
      <c r="AP227" s="178"/>
      <c r="AQ227" s="178"/>
      <c r="AR227" s="178"/>
      <c r="AS227" s="178"/>
      <c r="AT227" s="210"/>
      <c r="AU227" s="231"/>
      <c r="AV227" s="178"/>
      <c r="AW227" s="178"/>
      <c r="AX227" s="178"/>
      <c r="AY227" s="178"/>
      <c r="AZ227" s="178"/>
      <c r="BA227" s="178"/>
      <c r="BB227" s="178"/>
      <c r="BC227" s="178"/>
      <c r="BD227" s="178"/>
      <c r="BE227" s="178"/>
      <c r="BF227" s="210"/>
      <c r="BG227" s="231"/>
      <c r="BH227" s="178"/>
      <c r="BI227" s="178"/>
      <c r="BJ227" s="178"/>
      <c r="BK227" s="178"/>
      <c r="BL227" s="178"/>
      <c r="BM227" s="178"/>
      <c r="BN227" s="178"/>
      <c r="BO227" s="178"/>
      <c r="BP227" s="178"/>
      <c r="BQ227" s="178"/>
      <c r="BR227" s="210"/>
      <c r="BS227" s="231"/>
      <c r="BT227" s="178"/>
      <c r="BU227" s="178"/>
      <c r="BV227" s="178"/>
      <c r="BW227" s="178"/>
      <c r="BX227" s="178"/>
      <c r="BY227" s="178"/>
      <c r="BZ227" s="178"/>
      <c r="CA227" s="178"/>
      <c r="CB227" s="178"/>
      <c r="CC227" s="178"/>
      <c r="CD227" s="210"/>
      <c r="CE227" s="107"/>
      <c r="CF227" s="107"/>
      <c r="CG227" s="107"/>
      <c r="CH227" s="107"/>
      <c r="CI227" s="107"/>
      <c r="CJ227" s="107"/>
      <c r="CK227" s="107"/>
      <c r="CL227" s="107"/>
      <c r="CM227" s="107"/>
      <c r="CN227" s="107"/>
      <c r="CO227" s="107"/>
      <c r="CP227" s="107"/>
      <c r="CQ227" s="107"/>
      <c r="CR227" s="107"/>
      <c r="CS227" s="107"/>
      <c r="CT227" s="107"/>
      <c r="CU227" s="107"/>
      <c r="CV227" s="107"/>
      <c r="CW227" s="107"/>
      <c r="CX227" s="107"/>
      <c r="CY227" s="107"/>
      <c r="CZ227" s="107"/>
      <c r="DA227" s="107"/>
      <c r="DB227" s="107"/>
      <c r="DC227" s="107"/>
      <c r="DD227" s="107"/>
      <c r="DE227" s="107"/>
      <c r="DF227" s="107"/>
      <c r="DG227" s="107"/>
      <c r="DH227" s="107"/>
      <c r="DI227" s="107"/>
      <c r="DJ227" s="107"/>
      <c r="DK227" s="107"/>
      <c r="DL227" s="107"/>
      <c r="DM227" s="107"/>
      <c r="DN227" s="107"/>
      <c r="DO227" s="107"/>
      <c r="DP227" s="107"/>
      <c r="DQ227" s="107"/>
      <c r="DR227" s="107"/>
      <c r="DS227" s="107"/>
      <c r="DT227" s="107"/>
      <c r="DU227" s="107"/>
      <c r="DV227" s="107"/>
      <c r="DW227" s="107"/>
      <c r="DX227" s="107"/>
      <c r="DY227" s="107"/>
      <c r="DZ227" s="107"/>
      <c r="EA227" s="107"/>
      <c r="EB227" s="107"/>
      <c r="EC227" s="107"/>
      <c r="ED227" s="107"/>
      <c r="EE227" s="107"/>
      <c r="EF227" s="107"/>
      <c r="EG227" s="107"/>
      <c r="EH227" s="107"/>
      <c r="EI227" s="107"/>
      <c r="EJ227" s="107"/>
      <c r="EK227" s="107"/>
      <c r="EL227" s="107"/>
      <c r="EM227" s="107"/>
      <c r="EN227" s="107"/>
      <c r="EO227" s="107"/>
      <c r="EP227" s="107"/>
      <c r="EQ227" s="107"/>
      <c r="ER227" s="107"/>
      <c r="ES227" s="107"/>
      <c r="ET227" s="107"/>
      <c r="EU227" s="107"/>
      <c r="EV227" s="107"/>
      <c r="EW227" s="107"/>
      <c r="EX227" s="107"/>
      <c r="EY227" s="107"/>
      <c r="EZ227" s="107"/>
      <c r="FA227" s="107"/>
      <c r="FB227" s="107"/>
      <c r="FC227" s="107"/>
      <c r="FD227" s="107"/>
      <c r="FE227" s="107"/>
      <c r="FF227" s="107"/>
      <c r="FG227" s="107"/>
      <c r="FH227" s="107"/>
      <c r="FI227" s="107"/>
      <c r="FJ227" s="107"/>
      <c r="FK227" s="107"/>
      <c r="FL227" s="107"/>
      <c r="FM227" s="107"/>
      <c r="FN227" s="107"/>
      <c r="FO227" s="107"/>
      <c r="FP227" s="107"/>
      <c r="FQ227" s="107"/>
      <c r="FR227" s="107"/>
      <c r="FS227" s="107"/>
      <c r="FT227" s="107"/>
      <c r="FU227" s="107"/>
      <c r="FV227" s="107"/>
      <c r="FW227" s="107"/>
      <c r="FX227" s="107"/>
      <c r="FY227" s="107"/>
      <c r="FZ227" s="107"/>
      <c r="GA227" s="107"/>
      <c r="GB227" s="107"/>
      <c r="GC227" s="107"/>
      <c r="GD227" s="107"/>
      <c r="GE227" s="107"/>
      <c r="GF227" s="107"/>
      <c r="GG227" s="107"/>
      <c r="GH227" s="107"/>
      <c r="GI227" s="107"/>
      <c r="GJ227" s="107"/>
      <c r="GK227" s="107"/>
      <c r="GL227" s="107"/>
      <c r="GM227" s="107"/>
      <c r="GN227" s="107"/>
      <c r="GO227" s="107"/>
      <c r="GP227" s="107"/>
      <c r="GQ227" s="107"/>
      <c r="GR227" s="107"/>
      <c r="GS227" s="107"/>
      <c r="GT227" s="107"/>
      <c r="GU227" s="107"/>
      <c r="GV227" s="107"/>
      <c r="GW227" s="107"/>
      <c r="GX227" s="107"/>
      <c r="GY227" s="107"/>
      <c r="GZ227" s="107"/>
      <c r="HA227" s="107"/>
      <c r="HB227" s="107"/>
      <c r="HC227" s="107"/>
      <c r="HD227" s="107"/>
      <c r="HE227" s="107"/>
      <c r="HF227" s="107"/>
      <c r="HG227" s="107"/>
      <c r="HH227" s="107"/>
      <c r="HI227" s="107"/>
      <c r="HJ227" s="107"/>
      <c r="HK227" s="107"/>
      <c r="HL227" s="107"/>
      <c r="HM227" s="107"/>
      <c r="HN227" s="107"/>
      <c r="HO227" s="107"/>
      <c r="HP227" s="107"/>
      <c r="HQ227" s="107"/>
      <c r="HR227" s="107"/>
      <c r="HS227" s="107"/>
      <c r="HT227" s="107"/>
      <c r="HU227" s="107"/>
      <c r="HV227" s="107"/>
      <c r="HW227" s="107"/>
      <c r="HX227" s="107"/>
      <c r="HY227" s="107"/>
      <c r="HZ227" s="107"/>
      <c r="IA227" s="107"/>
      <c r="IB227" s="107"/>
      <c r="IC227" s="107"/>
      <c r="ID227" s="107"/>
      <c r="IE227" s="107"/>
      <c r="IF227" s="107"/>
      <c r="IG227" s="107"/>
      <c r="IH227" s="107"/>
      <c r="II227" s="107"/>
      <c r="IJ227" s="107"/>
      <c r="IK227" s="107"/>
      <c r="IL227" s="107"/>
      <c r="IM227" s="107"/>
      <c r="IN227" s="107"/>
      <c r="IO227" s="107"/>
      <c r="IP227" s="107"/>
      <c r="IQ227" s="107"/>
      <c r="IR227" s="107"/>
      <c r="IS227" s="107"/>
      <c r="IT227" s="107"/>
      <c r="IU227" s="107"/>
      <c r="IV227" s="107"/>
    </row>
    <row r="228" spans="1:256" s="5" customFormat="1" ht="33" customHeight="1" outlineLevel="1" collapsed="1" x14ac:dyDescent="0.25">
      <c r="B228" s="5">
        <v>0</v>
      </c>
      <c r="C228" s="114">
        <v>2</v>
      </c>
      <c r="D228" s="107"/>
      <c r="E228" s="124"/>
      <c r="H228" s="156" t="s">
        <v>380</v>
      </c>
      <c r="I228" s="165" t="s">
        <v>56</v>
      </c>
      <c r="J228" s="32">
        <v>2021</v>
      </c>
      <c r="K228" s="32"/>
      <c r="L228" s="32"/>
      <c r="M228" s="32"/>
      <c r="N228" s="48">
        <f>+N229</f>
        <v>250000</v>
      </c>
      <c r="O228" s="48">
        <f t="shared" si="35"/>
        <v>212500</v>
      </c>
      <c r="P228" s="69">
        <f t="shared" si="36"/>
        <v>37500</v>
      </c>
      <c r="Q228" s="69">
        <f>SUM(Q229)</f>
        <v>0</v>
      </c>
      <c r="R228" s="69">
        <f>SUM(R229)</f>
        <v>62500</v>
      </c>
      <c r="S228" s="69">
        <f t="shared" ref="S228:V228" si="41">SUM(S229)</f>
        <v>62500</v>
      </c>
      <c r="T228" s="69">
        <f t="shared" si="41"/>
        <v>62500</v>
      </c>
      <c r="U228" s="69">
        <f t="shared" si="41"/>
        <v>62500</v>
      </c>
      <c r="V228" s="69">
        <f t="shared" si="41"/>
        <v>250000</v>
      </c>
      <c r="W228" s="83"/>
      <c r="X228" s="84"/>
      <c r="Y228" s="84"/>
      <c r="Z228" s="84"/>
      <c r="AA228" s="84"/>
      <c r="AB228" s="84"/>
      <c r="AC228" s="84"/>
      <c r="AD228" s="84"/>
      <c r="AE228" s="84"/>
      <c r="AF228" s="84"/>
      <c r="AG228" s="84"/>
      <c r="AH228" s="85"/>
      <c r="AI228" s="83"/>
      <c r="AJ228" s="84"/>
      <c r="AK228" s="84"/>
      <c r="AL228" s="84"/>
      <c r="AM228" s="84"/>
      <c r="AN228" s="84"/>
      <c r="AO228" s="84"/>
      <c r="AP228" s="84"/>
      <c r="AQ228" s="84"/>
      <c r="AR228" s="84"/>
      <c r="AS228" s="84"/>
      <c r="AT228" s="85"/>
      <c r="AU228" s="83"/>
      <c r="AV228" s="84"/>
      <c r="AW228" s="84"/>
      <c r="AX228" s="84"/>
      <c r="AY228" s="84"/>
      <c r="AZ228" s="84"/>
      <c r="BA228" s="84"/>
      <c r="BB228" s="84"/>
      <c r="BC228" s="84"/>
      <c r="BD228" s="84"/>
      <c r="BE228" s="84"/>
      <c r="BF228" s="85"/>
      <c r="BG228" s="83"/>
      <c r="BH228" s="84"/>
      <c r="BI228" s="84"/>
      <c r="BJ228" s="84"/>
      <c r="BK228" s="84"/>
      <c r="BL228" s="84"/>
      <c r="BM228" s="84"/>
      <c r="BN228" s="84"/>
      <c r="BO228" s="84"/>
      <c r="BP228" s="84"/>
      <c r="BQ228" s="84"/>
      <c r="BR228" s="85"/>
      <c r="BS228" s="83"/>
      <c r="BT228" s="84"/>
      <c r="BU228" s="84"/>
      <c r="BV228" s="84"/>
      <c r="BW228" s="84"/>
      <c r="BX228" s="84"/>
      <c r="BY228" s="84"/>
      <c r="BZ228" s="84"/>
      <c r="CA228" s="84"/>
      <c r="CB228" s="84"/>
      <c r="CC228" s="84"/>
      <c r="CD228" s="85"/>
      <c r="CE228" s="6"/>
      <c r="CF228" s="6"/>
      <c r="CG228" s="6"/>
    </row>
    <row r="229" spans="1:256" s="106" customFormat="1" ht="26.25" hidden="1" customHeight="1" outlineLevel="3" x14ac:dyDescent="0.25">
      <c r="A229" s="107"/>
      <c r="B229" s="107"/>
      <c r="C229" s="171"/>
      <c r="D229" s="106">
        <v>1</v>
      </c>
      <c r="H229" s="155" t="s">
        <v>381</v>
      </c>
      <c r="I229" s="160" t="s">
        <v>91</v>
      </c>
      <c r="J229" s="37"/>
      <c r="K229" s="37">
        <v>48</v>
      </c>
      <c r="L229" s="39">
        <v>2018</v>
      </c>
      <c r="M229" s="39">
        <v>2021</v>
      </c>
      <c r="N229" s="49">
        <v>250000</v>
      </c>
      <c r="O229" s="40">
        <f t="shared" si="35"/>
        <v>212500</v>
      </c>
      <c r="P229" s="41">
        <f t="shared" si="36"/>
        <v>37500</v>
      </c>
      <c r="Q229" s="41"/>
      <c r="R229" s="41">
        <f>+N229/4</f>
        <v>62500</v>
      </c>
      <c r="S229" s="41">
        <v>62500</v>
      </c>
      <c r="T229" s="41">
        <v>62500</v>
      </c>
      <c r="U229" s="41">
        <v>62500</v>
      </c>
      <c r="V229" s="97">
        <f t="shared" si="38"/>
        <v>250000</v>
      </c>
      <c r="W229" s="182"/>
      <c r="X229" s="169"/>
      <c r="Y229" s="169"/>
      <c r="Z229" s="169"/>
      <c r="AA229" s="169"/>
      <c r="AB229" s="169"/>
      <c r="AC229" s="169"/>
      <c r="AD229" s="169"/>
      <c r="AE229" s="169"/>
      <c r="AF229" s="169"/>
      <c r="AG229" s="169"/>
      <c r="AH229" s="183"/>
      <c r="AI229" s="182"/>
      <c r="AJ229" s="169"/>
      <c r="AK229" s="169"/>
      <c r="AL229" s="169"/>
      <c r="AM229" s="169"/>
      <c r="AN229" s="169"/>
      <c r="AO229" s="169"/>
      <c r="AP229" s="169"/>
      <c r="AQ229" s="169"/>
      <c r="AR229" s="169"/>
      <c r="AS229" s="169"/>
      <c r="AT229" s="183"/>
      <c r="AU229" s="182"/>
      <c r="AV229" s="169"/>
      <c r="AW229" s="169"/>
      <c r="AX229" s="169"/>
      <c r="AY229" s="169"/>
      <c r="AZ229" s="169"/>
      <c r="BA229" s="169"/>
      <c r="BB229" s="169"/>
      <c r="BC229" s="169"/>
      <c r="BD229" s="169"/>
      <c r="BE229" s="169"/>
      <c r="BF229" s="183"/>
      <c r="BG229" s="182"/>
      <c r="BH229" s="169"/>
      <c r="BI229" s="169"/>
      <c r="BJ229" s="169"/>
      <c r="BK229" s="169"/>
      <c r="BL229" s="169"/>
      <c r="BM229" s="169"/>
      <c r="BN229" s="169"/>
      <c r="BO229" s="169"/>
      <c r="BP229" s="169"/>
      <c r="BQ229" s="169"/>
      <c r="BR229" s="183"/>
      <c r="BS229" s="182"/>
      <c r="BT229" s="169"/>
      <c r="BU229" s="169"/>
      <c r="BV229" s="169"/>
      <c r="BW229" s="169"/>
      <c r="BX229" s="169"/>
      <c r="BY229" s="169"/>
      <c r="BZ229" s="169"/>
      <c r="CA229" s="169"/>
      <c r="CB229" s="169"/>
      <c r="CC229" s="169"/>
      <c r="CD229" s="183"/>
      <c r="CE229" s="107"/>
      <c r="CF229" s="107"/>
      <c r="CG229" s="107"/>
      <c r="CH229" s="107"/>
      <c r="CI229" s="107"/>
      <c r="CJ229" s="107"/>
      <c r="CK229" s="107"/>
      <c r="CL229" s="107"/>
      <c r="CM229" s="107"/>
      <c r="CN229" s="107"/>
      <c r="CO229" s="107"/>
      <c r="CP229" s="107"/>
      <c r="CQ229" s="107"/>
      <c r="CR229" s="107"/>
      <c r="CS229" s="107"/>
      <c r="CT229" s="107"/>
      <c r="CU229" s="107"/>
      <c r="CV229" s="107"/>
      <c r="CW229" s="107"/>
      <c r="CX229" s="107"/>
      <c r="CY229" s="107"/>
      <c r="CZ229" s="107"/>
      <c r="DA229" s="107"/>
      <c r="DB229" s="107"/>
      <c r="DC229" s="107"/>
      <c r="DD229" s="107"/>
      <c r="DE229" s="107"/>
      <c r="DF229" s="107"/>
      <c r="DG229" s="107"/>
      <c r="DH229" s="107"/>
      <c r="DI229" s="107"/>
      <c r="DJ229" s="107"/>
      <c r="DK229" s="107"/>
      <c r="DL229" s="107"/>
      <c r="DM229" s="107"/>
      <c r="DN229" s="107"/>
      <c r="DO229" s="107"/>
      <c r="DP229" s="107"/>
      <c r="DQ229" s="107"/>
      <c r="DR229" s="107"/>
      <c r="DS229" s="107"/>
      <c r="DT229" s="107"/>
      <c r="DU229" s="107"/>
      <c r="DV229" s="107"/>
      <c r="DW229" s="107"/>
      <c r="DX229" s="107"/>
      <c r="DY229" s="107"/>
      <c r="DZ229" s="107"/>
      <c r="EA229" s="107"/>
      <c r="EB229" s="107"/>
      <c r="EC229" s="107"/>
      <c r="ED229" s="107"/>
      <c r="EE229" s="107"/>
      <c r="EF229" s="107"/>
      <c r="EG229" s="107"/>
      <c r="EH229" s="107"/>
      <c r="EI229" s="107"/>
      <c r="EJ229" s="107"/>
      <c r="EK229" s="107"/>
      <c r="EL229" s="107"/>
      <c r="EM229" s="107"/>
      <c r="EN229" s="107"/>
      <c r="EO229" s="107"/>
      <c r="EP229" s="107"/>
      <c r="EQ229" s="107"/>
      <c r="ER229" s="107"/>
      <c r="ES229" s="107"/>
      <c r="ET229" s="107"/>
      <c r="EU229" s="107"/>
      <c r="EV229" s="107"/>
      <c r="EW229" s="107"/>
      <c r="EX229" s="107"/>
      <c r="EY229" s="107"/>
      <c r="EZ229" s="107"/>
      <c r="FA229" s="107"/>
      <c r="FB229" s="107"/>
      <c r="FC229" s="107"/>
      <c r="FD229" s="107"/>
      <c r="FE229" s="107"/>
      <c r="FF229" s="107"/>
      <c r="FG229" s="107"/>
      <c r="FH229" s="107"/>
      <c r="FI229" s="107"/>
      <c r="FJ229" s="107"/>
      <c r="FK229" s="107"/>
      <c r="FL229" s="107"/>
      <c r="FM229" s="107"/>
      <c r="FN229" s="107"/>
      <c r="FO229" s="107"/>
      <c r="FP229" s="107"/>
      <c r="FQ229" s="107"/>
      <c r="FR229" s="107"/>
      <c r="FS229" s="107"/>
      <c r="FT229" s="107"/>
      <c r="FU229" s="107"/>
      <c r="FV229" s="107"/>
      <c r="FW229" s="107"/>
      <c r="FX229" s="107"/>
      <c r="FY229" s="107"/>
      <c r="FZ229" s="107"/>
      <c r="GA229" s="107"/>
      <c r="GB229" s="107"/>
      <c r="GC229" s="107"/>
      <c r="GD229" s="107"/>
      <c r="GE229" s="107"/>
      <c r="GF229" s="107"/>
      <c r="GG229" s="107"/>
      <c r="GH229" s="107"/>
      <c r="GI229" s="107"/>
      <c r="GJ229" s="107"/>
      <c r="GK229" s="107"/>
      <c r="GL229" s="107"/>
      <c r="GM229" s="107"/>
      <c r="GN229" s="107"/>
      <c r="GO229" s="107"/>
      <c r="GP229" s="107"/>
      <c r="GQ229" s="107"/>
      <c r="GR229" s="107"/>
      <c r="GS229" s="107"/>
      <c r="GT229" s="107"/>
      <c r="GU229" s="107"/>
      <c r="GV229" s="107"/>
      <c r="GW229" s="107"/>
      <c r="GX229" s="107"/>
      <c r="GY229" s="107"/>
      <c r="GZ229" s="107"/>
      <c r="HA229" s="107"/>
      <c r="HB229" s="107"/>
      <c r="HC229" s="107"/>
      <c r="HD229" s="107"/>
      <c r="HE229" s="107"/>
      <c r="HF229" s="107"/>
      <c r="HG229" s="107"/>
      <c r="HH229" s="107"/>
      <c r="HI229" s="107"/>
      <c r="HJ229" s="107"/>
      <c r="HK229" s="107"/>
      <c r="HL229" s="107"/>
      <c r="HM229" s="107"/>
      <c r="HN229" s="107"/>
      <c r="HO229" s="107"/>
      <c r="HP229" s="107"/>
      <c r="HQ229" s="107"/>
      <c r="HR229" s="107"/>
      <c r="HS229" s="107"/>
      <c r="HT229" s="107"/>
      <c r="HU229" s="107"/>
      <c r="HV229" s="107"/>
      <c r="HW229" s="107"/>
      <c r="HX229" s="107"/>
      <c r="HY229" s="107"/>
      <c r="HZ229" s="107"/>
      <c r="IA229" s="107"/>
      <c r="IB229" s="107"/>
      <c r="IC229" s="107"/>
      <c r="ID229" s="107"/>
      <c r="IE229" s="107"/>
      <c r="IF229" s="107"/>
      <c r="IG229" s="107"/>
      <c r="IH229" s="107"/>
      <c r="II229" s="107"/>
      <c r="IJ229" s="107"/>
      <c r="IK229" s="107"/>
      <c r="IL229" s="107"/>
      <c r="IM229" s="107"/>
      <c r="IN229" s="107"/>
      <c r="IO229" s="107"/>
      <c r="IP229" s="107"/>
      <c r="IQ229" s="107"/>
      <c r="IR229" s="107"/>
      <c r="IS229" s="107"/>
      <c r="IT229" s="107"/>
      <c r="IU229" s="107"/>
      <c r="IV229" s="107"/>
    </row>
    <row r="230" spans="1:256" s="5" customFormat="1" ht="33" customHeight="1" outlineLevel="1" collapsed="1" x14ac:dyDescent="0.25">
      <c r="B230" s="5">
        <v>0</v>
      </c>
      <c r="C230" s="114">
        <v>3</v>
      </c>
      <c r="D230" s="107"/>
      <c r="E230" s="124"/>
      <c r="H230" s="156" t="s">
        <v>382</v>
      </c>
      <c r="I230" s="165" t="s">
        <v>57</v>
      </c>
      <c r="J230" s="32">
        <v>2021</v>
      </c>
      <c r="K230" s="32"/>
      <c r="L230" s="32"/>
      <c r="M230" s="32"/>
      <c r="N230" s="48">
        <v>422900</v>
      </c>
      <c r="O230" s="48">
        <f t="shared" si="35"/>
        <v>359465</v>
      </c>
      <c r="P230" s="69">
        <f>+N230*0.15</f>
        <v>63435</v>
      </c>
      <c r="Q230" s="69">
        <f t="shared" ref="Q230:V230" si="42">+Q231</f>
        <v>84580</v>
      </c>
      <c r="R230" s="69">
        <f t="shared" si="42"/>
        <v>84580</v>
      </c>
      <c r="S230" s="69">
        <f t="shared" si="42"/>
        <v>84580</v>
      </c>
      <c r="T230" s="69">
        <f t="shared" si="42"/>
        <v>84580</v>
      </c>
      <c r="U230" s="69">
        <f t="shared" si="42"/>
        <v>84580</v>
      </c>
      <c r="V230" s="69">
        <f t="shared" si="42"/>
        <v>422900</v>
      </c>
      <c r="W230" s="83"/>
      <c r="X230" s="84"/>
      <c r="Y230" s="84"/>
      <c r="Z230" s="84"/>
      <c r="AA230" s="84"/>
      <c r="AB230" s="84"/>
      <c r="AC230" s="84"/>
      <c r="AD230" s="84"/>
      <c r="AE230" s="84"/>
      <c r="AF230" s="84"/>
      <c r="AG230" s="84"/>
      <c r="AH230" s="85"/>
      <c r="AI230" s="83"/>
      <c r="AJ230" s="84"/>
      <c r="AK230" s="84"/>
      <c r="AL230" s="84"/>
      <c r="AM230" s="84"/>
      <c r="AN230" s="84"/>
      <c r="AO230" s="84"/>
      <c r="AP230" s="84"/>
      <c r="AQ230" s="84"/>
      <c r="AR230" s="84"/>
      <c r="AS230" s="84"/>
      <c r="AT230" s="85"/>
      <c r="AU230" s="83"/>
      <c r="AV230" s="84"/>
      <c r="AW230" s="84"/>
      <c r="AX230" s="84"/>
      <c r="AY230" s="84"/>
      <c r="AZ230" s="84"/>
      <c r="BA230" s="84"/>
      <c r="BB230" s="84"/>
      <c r="BC230" s="84"/>
      <c r="BD230" s="84"/>
      <c r="BE230" s="84"/>
      <c r="BF230" s="85"/>
      <c r="BG230" s="83"/>
      <c r="BH230" s="84"/>
      <c r="BI230" s="84"/>
      <c r="BJ230" s="84"/>
      <c r="BK230" s="84"/>
      <c r="BL230" s="84"/>
      <c r="BM230" s="84"/>
      <c r="BN230" s="84"/>
      <c r="BO230" s="84"/>
      <c r="BP230" s="84"/>
      <c r="BQ230" s="84"/>
      <c r="BR230" s="85"/>
      <c r="BS230" s="83"/>
      <c r="BT230" s="84"/>
      <c r="BU230" s="84"/>
      <c r="BV230" s="84"/>
      <c r="BW230" s="84"/>
      <c r="BX230" s="84"/>
      <c r="BY230" s="84"/>
      <c r="BZ230" s="84"/>
      <c r="CA230" s="84"/>
      <c r="CB230" s="84"/>
      <c r="CC230" s="84"/>
      <c r="CD230" s="85"/>
      <c r="CE230" s="6"/>
      <c r="CF230" s="6"/>
      <c r="CG230" s="6"/>
    </row>
    <row r="231" spans="1:256" s="106" customFormat="1" ht="26.25" hidden="1" customHeight="1" outlineLevel="3" x14ac:dyDescent="0.25">
      <c r="A231" s="107"/>
      <c r="B231" s="107"/>
      <c r="C231" s="171"/>
      <c r="D231" s="106">
        <v>1</v>
      </c>
      <c r="H231" s="155" t="s">
        <v>383</v>
      </c>
      <c r="I231" s="160" t="s">
        <v>92</v>
      </c>
      <c r="J231" s="37"/>
      <c r="K231" s="37">
        <v>60</v>
      </c>
      <c r="L231" s="39">
        <v>2017</v>
      </c>
      <c r="M231" s="39">
        <v>2021</v>
      </c>
      <c r="N231" s="49">
        <v>422900</v>
      </c>
      <c r="O231" s="40">
        <f t="shared" si="35"/>
        <v>359465</v>
      </c>
      <c r="P231" s="41">
        <f>+N231*0.15</f>
        <v>63435</v>
      </c>
      <c r="Q231" s="41">
        <f>+N231/5</f>
        <v>84580</v>
      </c>
      <c r="R231" s="41">
        <v>84580</v>
      </c>
      <c r="S231" s="41">
        <v>84580</v>
      </c>
      <c r="T231" s="41">
        <v>84580</v>
      </c>
      <c r="U231" s="41">
        <v>84580</v>
      </c>
      <c r="V231" s="97">
        <f t="shared" si="38"/>
        <v>422900</v>
      </c>
      <c r="W231" s="206"/>
      <c r="X231" s="111"/>
      <c r="Y231" s="170"/>
      <c r="Z231" s="170"/>
      <c r="AA231" s="178"/>
      <c r="AB231" s="169"/>
      <c r="AC231" s="169"/>
      <c r="AD231" s="111"/>
      <c r="AE231" s="111"/>
      <c r="AF231" s="170"/>
      <c r="AG231" s="170"/>
      <c r="AH231" s="210"/>
      <c r="AI231" s="206"/>
      <c r="AJ231" s="111"/>
      <c r="AK231" s="170"/>
      <c r="AL231" s="170"/>
      <c r="AM231" s="178"/>
      <c r="AN231" s="169"/>
      <c r="AO231" s="169"/>
      <c r="AP231" s="111"/>
      <c r="AQ231" s="111"/>
      <c r="AR231" s="170"/>
      <c r="AS231" s="170"/>
      <c r="AT231" s="210"/>
      <c r="AU231" s="206"/>
      <c r="AV231" s="111"/>
      <c r="AW231" s="170"/>
      <c r="AX231" s="170"/>
      <c r="AY231" s="178"/>
      <c r="AZ231" s="169"/>
      <c r="BA231" s="169"/>
      <c r="BB231" s="111"/>
      <c r="BC231" s="111"/>
      <c r="BD231" s="170"/>
      <c r="BE231" s="170"/>
      <c r="BF231" s="210"/>
      <c r="BG231" s="206"/>
      <c r="BH231" s="111"/>
      <c r="BI231" s="170"/>
      <c r="BJ231" s="170"/>
      <c r="BK231" s="178"/>
      <c r="BL231" s="169"/>
      <c r="BM231" s="169"/>
      <c r="BN231" s="111"/>
      <c r="BO231" s="111"/>
      <c r="BP231" s="170"/>
      <c r="BQ231" s="170"/>
      <c r="BR231" s="210"/>
      <c r="BS231" s="206"/>
      <c r="BT231" s="111"/>
      <c r="BU231" s="170"/>
      <c r="BV231" s="170"/>
      <c r="BW231" s="178"/>
      <c r="BX231" s="169"/>
      <c r="BY231" s="169"/>
      <c r="BZ231" s="111"/>
      <c r="CA231" s="111"/>
      <c r="CB231" s="170"/>
      <c r="CC231" s="170"/>
      <c r="CD231" s="210"/>
      <c r="CE231" s="107"/>
      <c r="CF231" s="107"/>
      <c r="CG231" s="107"/>
      <c r="CH231" s="107"/>
      <c r="CI231" s="107"/>
      <c r="CJ231" s="107"/>
      <c r="CK231" s="107"/>
      <c r="CL231" s="107"/>
      <c r="CM231" s="107"/>
      <c r="CN231" s="107"/>
      <c r="CO231" s="107"/>
      <c r="CP231" s="107"/>
      <c r="CQ231" s="107"/>
      <c r="CR231" s="107"/>
      <c r="CS231" s="107"/>
      <c r="CT231" s="107"/>
      <c r="CU231" s="107"/>
      <c r="CV231" s="107"/>
      <c r="CW231" s="107"/>
      <c r="CX231" s="107"/>
      <c r="CY231" s="107"/>
      <c r="CZ231" s="107"/>
      <c r="DA231" s="107"/>
      <c r="DB231" s="107"/>
      <c r="DC231" s="107"/>
      <c r="DD231" s="107"/>
      <c r="DE231" s="107"/>
      <c r="DF231" s="107"/>
      <c r="DG231" s="107"/>
      <c r="DH231" s="107"/>
      <c r="DI231" s="107"/>
      <c r="DJ231" s="107"/>
      <c r="DK231" s="107"/>
      <c r="DL231" s="107"/>
      <c r="DM231" s="107"/>
      <c r="DN231" s="107"/>
      <c r="DO231" s="107"/>
      <c r="DP231" s="107"/>
      <c r="DQ231" s="107"/>
      <c r="DR231" s="107"/>
      <c r="DS231" s="107"/>
      <c r="DT231" s="107"/>
      <c r="DU231" s="107"/>
      <c r="DV231" s="107"/>
      <c r="DW231" s="107"/>
      <c r="DX231" s="107"/>
      <c r="DY231" s="107"/>
      <c r="DZ231" s="107"/>
      <c r="EA231" s="107"/>
      <c r="EB231" s="107"/>
      <c r="EC231" s="107"/>
      <c r="ED231" s="107"/>
      <c r="EE231" s="107"/>
      <c r="EF231" s="107"/>
      <c r="EG231" s="107"/>
      <c r="EH231" s="107"/>
      <c r="EI231" s="107"/>
      <c r="EJ231" s="107"/>
      <c r="EK231" s="107"/>
      <c r="EL231" s="107"/>
      <c r="EM231" s="107"/>
      <c r="EN231" s="107"/>
      <c r="EO231" s="107"/>
      <c r="EP231" s="107"/>
      <c r="EQ231" s="107"/>
      <c r="ER231" s="107"/>
      <c r="ES231" s="107"/>
      <c r="ET231" s="107"/>
      <c r="EU231" s="107"/>
      <c r="EV231" s="107"/>
      <c r="EW231" s="107"/>
      <c r="EX231" s="107"/>
      <c r="EY231" s="107"/>
      <c r="EZ231" s="107"/>
      <c r="FA231" s="107"/>
      <c r="FB231" s="107"/>
      <c r="FC231" s="107"/>
      <c r="FD231" s="107"/>
      <c r="FE231" s="107"/>
      <c r="FF231" s="107"/>
      <c r="FG231" s="107"/>
      <c r="FH231" s="107"/>
      <c r="FI231" s="107"/>
      <c r="FJ231" s="107"/>
      <c r="FK231" s="107"/>
      <c r="FL231" s="107"/>
      <c r="FM231" s="107"/>
      <c r="FN231" s="107"/>
      <c r="FO231" s="107"/>
      <c r="FP231" s="107"/>
      <c r="FQ231" s="107"/>
      <c r="FR231" s="107"/>
      <c r="FS231" s="107"/>
      <c r="FT231" s="107"/>
      <c r="FU231" s="107"/>
      <c r="FV231" s="107"/>
      <c r="FW231" s="107"/>
      <c r="FX231" s="107"/>
      <c r="FY231" s="107"/>
      <c r="FZ231" s="107"/>
      <c r="GA231" s="107"/>
      <c r="GB231" s="107"/>
      <c r="GC231" s="107"/>
      <c r="GD231" s="107"/>
      <c r="GE231" s="107"/>
      <c r="GF231" s="107"/>
      <c r="GG231" s="107"/>
      <c r="GH231" s="107"/>
      <c r="GI231" s="107"/>
      <c r="GJ231" s="107"/>
      <c r="GK231" s="107"/>
      <c r="GL231" s="107"/>
      <c r="GM231" s="107"/>
      <c r="GN231" s="107"/>
      <c r="GO231" s="107"/>
      <c r="GP231" s="107"/>
      <c r="GQ231" s="107"/>
      <c r="GR231" s="107"/>
      <c r="GS231" s="107"/>
      <c r="GT231" s="107"/>
      <c r="GU231" s="107"/>
      <c r="GV231" s="107"/>
      <c r="GW231" s="107"/>
      <c r="GX231" s="107"/>
      <c r="GY231" s="107"/>
      <c r="GZ231" s="107"/>
      <c r="HA231" s="107"/>
      <c r="HB231" s="107"/>
      <c r="HC231" s="107"/>
      <c r="HD231" s="107"/>
      <c r="HE231" s="107"/>
      <c r="HF231" s="107"/>
      <c r="HG231" s="107"/>
      <c r="HH231" s="107"/>
      <c r="HI231" s="107"/>
      <c r="HJ231" s="107"/>
      <c r="HK231" s="107"/>
      <c r="HL231" s="107"/>
      <c r="HM231" s="107"/>
      <c r="HN231" s="107"/>
      <c r="HO231" s="107"/>
      <c r="HP231" s="107"/>
      <c r="HQ231" s="107"/>
      <c r="HR231" s="107"/>
      <c r="HS231" s="107"/>
      <c r="HT231" s="107"/>
      <c r="HU231" s="107"/>
      <c r="HV231" s="107"/>
      <c r="HW231" s="107"/>
      <c r="HX231" s="107"/>
      <c r="HY231" s="107"/>
      <c r="HZ231" s="107"/>
      <c r="IA231" s="107"/>
      <c r="IB231" s="107"/>
      <c r="IC231" s="107"/>
      <c r="ID231" s="107"/>
      <c r="IE231" s="107"/>
      <c r="IF231" s="107"/>
      <c r="IG231" s="107"/>
      <c r="IH231" s="107"/>
      <c r="II231" s="107"/>
      <c r="IJ231" s="107"/>
      <c r="IK231" s="107"/>
      <c r="IL231" s="107"/>
      <c r="IM231" s="107"/>
      <c r="IN231" s="107"/>
      <c r="IO231" s="107"/>
      <c r="IP231" s="107"/>
      <c r="IQ231" s="107"/>
      <c r="IR231" s="107"/>
      <c r="IS231" s="107"/>
      <c r="IT231" s="107"/>
      <c r="IU231" s="107"/>
      <c r="IV231" s="107"/>
    </row>
    <row r="232" spans="1:256" s="4" customFormat="1" ht="15.75" collapsed="1" thickBot="1" x14ac:dyDescent="0.3">
      <c r="C232" s="117"/>
      <c r="D232" s="118"/>
      <c r="E232" s="167"/>
      <c r="H232" s="7"/>
      <c r="I232" s="166" t="s">
        <v>22</v>
      </c>
      <c r="J232" s="8"/>
      <c r="K232" s="8"/>
      <c r="L232" s="8"/>
      <c r="M232" s="8"/>
      <c r="N232" s="9">
        <f>+N6+N188+N222</f>
        <v>141176400</v>
      </c>
      <c r="O232" s="10">
        <f t="shared" si="35"/>
        <v>119999940</v>
      </c>
      <c r="P232" s="12">
        <f>+N232*0.15</f>
        <v>21176460</v>
      </c>
      <c r="Q232" s="12">
        <f>+Q6+Q188+Q222</f>
        <v>10127278</v>
      </c>
      <c r="R232" s="12">
        <f>+R6+R188+R222</f>
        <v>32483113.733333334</v>
      </c>
      <c r="S232" s="12">
        <f t="shared" ref="S232:V232" si="43">+S6+S188+S222</f>
        <v>28438109.733333334</v>
      </c>
      <c r="T232" s="12">
        <f t="shared" si="43"/>
        <v>42404282.733333334</v>
      </c>
      <c r="U232" s="12">
        <f t="shared" si="43"/>
        <v>27723615.733333334</v>
      </c>
      <c r="V232" s="12">
        <f t="shared" si="43"/>
        <v>141176399.93333334</v>
      </c>
      <c r="W232" s="211"/>
      <c r="X232" s="51"/>
      <c r="Y232" s="51"/>
      <c r="Z232" s="51"/>
      <c r="AA232" s="51"/>
      <c r="AB232" s="51"/>
      <c r="AC232" s="51"/>
      <c r="AD232" s="51"/>
      <c r="AE232" s="51"/>
      <c r="AF232" s="51"/>
      <c r="AG232" s="51"/>
      <c r="AH232" s="212"/>
      <c r="AI232" s="211"/>
      <c r="AJ232" s="51"/>
      <c r="AK232" s="51"/>
      <c r="AL232" s="51"/>
      <c r="AM232" s="51"/>
      <c r="AN232" s="51"/>
      <c r="AO232" s="51"/>
      <c r="AP232" s="51"/>
      <c r="AQ232" s="51"/>
      <c r="AR232" s="51"/>
      <c r="AS232" s="51"/>
      <c r="AT232" s="212"/>
      <c r="AU232" s="211"/>
      <c r="AV232" s="51"/>
      <c r="AW232" s="51"/>
      <c r="AX232" s="51"/>
      <c r="AY232" s="51"/>
      <c r="AZ232" s="51"/>
      <c r="BA232" s="51"/>
      <c r="BB232" s="51"/>
      <c r="BC232" s="51"/>
      <c r="BD232" s="51"/>
      <c r="BE232" s="51"/>
      <c r="BF232" s="212"/>
      <c r="BG232" s="211"/>
      <c r="BH232" s="51"/>
      <c r="BI232" s="51"/>
      <c r="BJ232" s="51"/>
      <c r="BK232" s="51"/>
      <c r="BL232" s="51"/>
      <c r="BM232" s="51"/>
      <c r="BN232" s="51"/>
      <c r="BO232" s="51"/>
      <c r="BP232" s="51"/>
      <c r="BQ232" s="51"/>
      <c r="BR232" s="212"/>
      <c r="BS232" s="211"/>
      <c r="BT232" s="51"/>
      <c r="BU232" s="51"/>
      <c r="BV232" s="51"/>
      <c r="BW232" s="51"/>
      <c r="BX232" s="51"/>
      <c r="BY232" s="51"/>
      <c r="BZ232" s="51"/>
      <c r="CA232" s="51"/>
      <c r="CB232" s="51"/>
      <c r="CC232" s="51"/>
      <c r="CD232" s="212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  <c r="DI232" s="3"/>
      <c r="DJ232" s="3"/>
      <c r="DK232" s="3"/>
      <c r="DL232" s="3"/>
      <c r="DM232" s="3"/>
      <c r="DN232" s="3"/>
      <c r="DO232" s="3"/>
      <c r="DP232" s="3"/>
      <c r="DQ232" s="3"/>
      <c r="DR232" s="3"/>
      <c r="DS232" s="3"/>
      <c r="DT232" s="3"/>
      <c r="DU232" s="3"/>
      <c r="DV232" s="3"/>
      <c r="DW232" s="3"/>
      <c r="DX232" s="3"/>
      <c r="DY232" s="3"/>
      <c r="DZ232" s="3"/>
      <c r="EA232" s="3"/>
      <c r="EB232" s="3"/>
      <c r="EC232" s="3"/>
      <c r="ED232" s="3"/>
      <c r="EE232" s="3"/>
      <c r="EF232" s="3"/>
      <c r="EG232" s="3"/>
      <c r="EH232" s="3"/>
      <c r="EI232" s="3"/>
      <c r="EJ232" s="3"/>
      <c r="EK232" s="3"/>
      <c r="EL232" s="3"/>
      <c r="EM232" s="3"/>
      <c r="EN232" s="3"/>
      <c r="EO232" s="3"/>
      <c r="EP232" s="3"/>
      <c r="EQ232" s="3"/>
      <c r="ER232" s="3"/>
      <c r="ES232" s="3"/>
      <c r="ET232" s="3"/>
      <c r="EU232" s="3"/>
      <c r="EV232" s="3"/>
      <c r="EW232" s="3"/>
      <c r="EX232" s="3"/>
      <c r="EY232" s="3"/>
      <c r="EZ232" s="3"/>
      <c r="FA232" s="3"/>
      <c r="FB232" s="3"/>
      <c r="FC232" s="3"/>
      <c r="FD232" s="3"/>
      <c r="FE232" s="3"/>
      <c r="FF232" s="3"/>
      <c r="FG232" s="3"/>
      <c r="FH232" s="3"/>
      <c r="FI232" s="3"/>
      <c r="FJ232" s="3"/>
      <c r="FK232" s="3"/>
      <c r="FL232" s="3"/>
      <c r="FM232" s="3"/>
      <c r="FN232" s="3"/>
      <c r="FO232" s="3"/>
      <c r="FP232" s="3"/>
      <c r="FQ232" s="3"/>
      <c r="FR232" s="3"/>
      <c r="FS232" s="3"/>
      <c r="FT232" s="3"/>
      <c r="FU232" s="3"/>
      <c r="FV232" s="3"/>
      <c r="FW232" s="3"/>
      <c r="FX232" s="3"/>
      <c r="FY232" s="3"/>
      <c r="FZ232" s="3"/>
      <c r="GA232" s="3"/>
      <c r="GB232" s="3"/>
      <c r="GC232" s="3"/>
      <c r="GD232" s="3"/>
      <c r="GE232" s="3"/>
      <c r="GF232" s="3"/>
      <c r="GG232" s="3"/>
      <c r="GH232" s="3"/>
      <c r="GI232" s="3"/>
      <c r="GJ232" s="3"/>
      <c r="GK232" s="3"/>
      <c r="GL232" s="3"/>
      <c r="GM232" s="3"/>
      <c r="GN232" s="3"/>
      <c r="GO232" s="3"/>
      <c r="GP232" s="3"/>
      <c r="GQ232" s="3"/>
      <c r="GR232" s="3"/>
      <c r="GS232" s="3"/>
      <c r="GT232" s="3"/>
      <c r="GU232" s="3"/>
      <c r="GV232" s="3"/>
      <c r="GW232" s="3"/>
      <c r="GX232" s="3"/>
      <c r="GY232" s="3"/>
      <c r="GZ232" s="3"/>
      <c r="HA232" s="3"/>
      <c r="HB232" s="3"/>
      <c r="HC232" s="3"/>
      <c r="HD232" s="3"/>
      <c r="HE232" s="3"/>
      <c r="HF232" s="3"/>
      <c r="HG232" s="3"/>
      <c r="HH232" s="3"/>
      <c r="HI232" s="3"/>
      <c r="HJ232" s="3"/>
      <c r="HK232" s="3"/>
      <c r="HL232" s="3"/>
      <c r="HM232" s="3"/>
      <c r="HN232" s="3"/>
      <c r="HO232" s="3"/>
      <c r="HP232" s="3"/>
      <c r="HQ232" s="3"/>
      <c r="HR232" s="3"/>
      <c r="HS232" s="3"/>
      <c r="HT232" s="3"/>
      <c r="HU232" s="3"/>
      <c r="HV232" s="3"/>
      <c r="HW232" s="3"/>
      <c r="HX232" s="3"/>
      <c r="HY232" s="3"/>
      <c r="HZ232" s="3"/>
      <c r="IA232" s="3"/>
      <c r="IB232" s="3"/>
      <c r="IC232" s="3"/>
      <c r="ID232" s="3"/>
      <c r="IE232" s="3"/>
      <c r="IF232" s="3"/>
      <c r="IG232" s="3"/>
      <c r="IH232" s="3"/>
      <c r="II232" s="3"/>
      <c r="IJ232" s="3"/>
      <c r="IK232" s="3"/>
      <c r="IL232" s="3"/>
      <c r="IM232" s="3"/>
      <c r="IN232" s="3"/>
      <c r="IO232" s="3"/>
      <c r="IP232" s="3"/>
      <c r="IQ232" s="3"/>
      <c r="IR232" s="3"/>
      <c r="IS232" s="3"/>
      <c r="IT232" s="3"/>
      <c r="IU232" s="3"/>
      <c r="IV232" s="3"/>
    </row>
    <row r="233" spans="1:256" x14ac:dyDescent="0.25">
      <c r="P233" s="2" t="s">
        <v>13</v>
      </c>
      <c r="Q233" s="2">
        <f>+Q232/V232*100</f>
        <v>7.1734921734669026</v>
      </c>
      <c r="R233" s="2">
        <f>+R232/V232*100</f>
        <v>23.008883743084958</v>
      </c>
      <c r="S233" s="2">
        <f>+S232/V232*100</f>
        <v>20.14367114245897</v>
      </c>
      <c r="T233" s="2">
        <f>+T232/V232*100</f>
        <v>30.036381968485941</v>
      </c>
      <c r="U233" s="2">
        <f>+U232/V232*100</f>
        <v>19.63757097250323</v>
      </c>
    </row>
    <row r="234" spans="1:256" x14ac:dyDescent="0.25">
      <c r="P234" s="74" t="s">
        <v>298</v>
      </c>
      <c r="Q234" s="74" t="s">
        <v>283</v>
      </c>
      <c r="R234" s="74" t="s">
        <v>284</v>
      </c>
      <c r="S234" s="74" t="s">
        <v>285</v>
      </c>
      <c r="T234" s="74" t="s">
        <v>286</v>
      </c>
      <c r="U234" s="74" t="s">
        <v>287</v>
      </c>
      <c r="V234" s="74" t="s">
        <v>26</v>
      </c>
    </row>
    <row r="235" spans="1:256" ht="24" x14ac:dyDescent="0.25">
      <c r="H235" s="120"/>
      <c r="I235" s="123" t="s">
        <v>309</v>
      </c>
      <c r="P235" s="75" t="s">
        <v>288</v>
      </c>
      <c r="Q235" s="76">
        <v>8</v>
      </c>
      <c r="R235" s="76">
        <v>27</v>
      </c>
      <c r="S235" s="76">
        <v>32</v>
      </c>
      <c r="T235" s="76">
        <v>34</v>
      </c>
      <c r="U235" s="74">
        <v>19</v>
      </c>
      <c r="V235" s="76">
        <v>120</v>
      </c>
    </row>
    <row r="236" spans="1:256" x14ac:dyDescent="0.25">
      <c r="H236" s="121"/>
      <c r="I236" s="123" t="s">
        <v>310</v>
      </c>
      <c r="P236" s="75" t="s">
        <v>289</v>
      </c>
      <c r="Q236" s="76">
        <v>2</v>
      </c>
      <c r="R236" s="76">
        <v>5</v>
      </c>
      <c r="S236" s="76">
        <v>5</v>
      </c>
      <c r="T236" s="76">
        <v>5</v>
      </c>
      <c r="U236" s="74">
        <v>4</v>
      </c>
      <c r="V236" s="76">
        <v>41</v>
      </c>
    </row>
    <row r="237" spans="1:256" ht="36" x14ac:dyDescent="0.25">
      <c r="H237" s="122"/>
      <c r="I237" s="123" t="s">
        <v>311</v>
      </c>
      <c r="P237" s="75" t="s">
        <v>6</v>
      </c>
      <c r="Q237" s="76">
        <v>10</v>
      </c>
      <c r="R237" s="76">
        <v>32</v>
      </c>
      <c r="S237" s="76">
        <v>37</v>
      </c>
      <c r="T237" s="76">
        <v>39</v>
      </c>
      <c r="U237" s="74">
        <v>23</v>
      </c>
      <c r="V237" s="76">
        <v>141</v>
      </c>
    </row>
    <row r="238" spans="1:256" x14ac:dyDescent="0.25">
      <c r="I238" s="125"/>
      <c r="P238" s="77" t="s">
        <v>13</v>
      </c>
      <c r="Q238" s="175">
        <v>7.0000000000000007E-2</v>
      </c>
      <c r="R238" s="175">
        <v>0.23</v>
      </c>
      <c r="S238" s="175">
        <v>0.2</v>
      </c>
      <c r="T238" s="175">
        <v>0.3</v>
      </c>
      <c r="U238" s="175">
        <v>0.2</v>
      </c>
      <c r="V238" s="176">
        <v>100</v>
      </c>
    </row>
    <row r="239" spans="1:256" x14ac:dyDescent="0.25">
      <c r="I239" s="124"/>
    </row>
    <row r="240" spans="1:256" x14ac:dyDescent="0.25">
      <c r="P240" s="74" t="s">
        <v>298</v>
      </c>
      <c r="Q240" s="74" t="s">
        <v>283</v>
      </c>
      <c r="R240" s="74" t="s">
        <v>284</v>
      </c>
      <c r="S240" s="74" t="s">
        <v>285</v>
      </c>
      <c r="T240" s="74" t="s">
        <v>286</v>
      </c>
      <c r="U240" s="74" t="s">
        <v>287</v>
      </c>
      <c r="V240" s="74" t="s">
        <v>26</v>
      </c>
    </row>
    <row r="241" spans="16:22" x14ac:dyDescent="0.25">
      <c r="P241" s="75" t="s">
        <v>288</v>
      </c>
      <c r="Q241" s="78">
        <f t="shared" ref="Q241:V241" si="44">+Q243*0.85</f>
        <v>8608186.2999999989</v>
      </c>
      <c r="R241" s="78">
        <f t="shared" si="44"/>
        <v>27610646.673333332</v>
      </c>
      <c r="S241" s="78">
        <f t="shared" si="44"/>
        <v>24172393.273333333</v>
      </c>
      <c r="T241" s="78">
        <f t="shared" si="44"/>
        <v>36043640.32333333</v>
      </c>
      <c r="U241" s="78">
        <f t="shared" si="44"/>
        <v>23565073.373333335</v>
      </c>
      <c r="V241" s="78">
        <f t="shared" si="44"/>
        <v>119999939.94333333</v>
      </c>
    </row>
    <row r="242" spans="16:22" x14ac:dyDescent="0.25">
      <c r="P242" s="75" t="s">
        <v>289</v>
      </c>
      <c r="Q242" s="78">
        <f t="shared" ref="Q242:V242" si="45">+Q243*0.15</f>
        <v>1519091.7</v>
      </c>
      <c r="R242" s="78">
        <f t="shared" si="45"/>
        <v>4872467.0599999996</v>
      </c>
      <c r="S242" s="78">
        <f t="shared" si="45"/>
        <v>4265716.46</v>
      </c>
      <c r="T242" s="78">
        <f t="shared" si="45"/>
        <v>6360642.4100000001</v>
      </c>
      <c r="U242" s="78">
        <f t="shared" si="45"/>
        <v>4158542.36</v>
      </c>
      <c r="V242" s="78">
        <f t="shared" si="45"/>
        <v>21176459.989999998</v>
      </c>
    </row>
    <row r="243" spans="16:22" x14ac:dyDescent="0.25">
      <c r="P243" s="77" t="s">
        <v>6</v>
      </c>
      <c r="Q243" s="79">
        <f t="shared" ref="Q243:V243" si="46">+Q232</f>
        <v>10127278</v>
      </c>
      <c r="R243" s="79">
        <f t="shared" si="46"/>
        <v>32483113.733333334</v>
      </c>
      <c r="S243" s="79">
        <f t="shared" si="46"/>
        <v>28438109.733333334</v>
      </c>
      <c r="T243" s="79">
        <f t="shared" si="46"/>
        <v>42404282.733333334</v>
      </c>
      <c r="U243" s="79">
        <f t="shared" si="46"/>
        <v>27723615.733333334</v>
      </c>
      <c r="V243" s="79">
        <f t="shared" si="46"/>
        <v>141176399.93333334</v>
      </c>
    </row>
  </sheetData>
  <autoFilter ref="G4:CD238">
    <filterColumn colId="5" showButton="0"/>
    <filterColumn colId="8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</autoFilter>
  <mergeCells count="25">
    <mergeCell ref="Q4:Q5"/>
    <mergeCell ref="R4:R5"/>
    <mergeCell ref="S4:S5"/>
    <mergeCell ref="A4:A5"/>
    <mergeCell ref="B4:B5"/>
    <mergeCell ref="G4:G5"/>
    <mergeCell ref="E4:E5"/>
    <mergeCell ref="C4:C5"/>
    <mergeCell ref="D4:D5"/>
    <mergeCell ref="H3:CD3"/>
    <mergeCell ref="H4:H5"/>
    <mergeCell ref="I4:I5"/>
    <mergeCell ref="J4:J5"/>
    <mergeCell ref="K4:K5"/>
    <mergeCell ref="BG4:BR4"/>
    <mergeCell ref="BS4:CD4"/>
    <mergeCell ref="U4:U5"/>
    <mergeCell ref="V4:V5"/>
    <mergeCell ref="AU4:BF4"/>
    <mergeCell ref="L4:M4"/>
    <mergeCell ref="N4:N5"/>
    <mergeCell ref="O4:P4"/>
    <mergeCell ref="W4:AH4"/>
    <mergeCell ref="AI4:AT4"/>
    <mergeCell ref="T4:T5"/>
  </mergeCells>
  <phoneticPr fontId="13" type="noConversion"/>
  <pageMargins left="0.17" right="0.17" top="0.74803149606299213" bottom="0.53" header="0.51181102362204722" footer="0.51181102362204722"/>
  <pageSetup paperSize="9" firstPageNumber="0" fitToHeight="2" orientation="landscape" r:id="rId1"/>
  <headerFooter>
    <oddHeader xml:space="preserve">&amp;RPlan de Ejecución Plurianual (PEP) – AR-L1248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V244"/>
  <sheetViews>
    <sheetView view="pageBreakPreview" topLeftCell="H1" zoomScale="60" zoomScaleNormal="75" zoomScalePageLayoutView="70" workbookViewId="0">
      <selection activeCell="N1" sqref="N1"/>
    </sheetView>
  </sheetViews>
  <sheetFormatPr defaultColWidth="15.140625" defaultRowHeight="15" outlineLevelRow="3" x14ac:dyDescent="0.25"/>
  <cols>
    <col min="1" max="2" width="3.85546875" style="2" hidden="1" customWidth="1"/>
    <col min="3" max="3" width="3.7109375" style="115" hidden="1" customWidth="1"/>
    <col min="4" max="4" width="4.5703125" style="108" hidden="1" customWidth="1"/>
    <col min="5" max="5" width="4" style="127" hidden="1" customWidth="1"/>
    <col min="6" max="6" width="4" style="2" hidden="1" customWidth="1"/>
    <col min="7" max="7" width="3" style="2" hidden="1" customWidth="1"/>
    <col min="8" max="8" width="15.140625" style="2"/>
    <col min="9" max="9" width="53.28515625" style="2" customWidth="1"/>
    <col min="10" max="10" width="8.28515625" style="2" hidden="1" customWidth="1"/>
    <col min="11" max="11" width="6.28515625" style="2" hidden="1" customWidth="1"/>
    <col min="12" max="12" width="8.28515625" style="2" hidden="1" customWidth="1"/>
    <col min="13" max="13" width="9.7109375" style="2" hidden="1" customWidth="1"/>
    <col min="14" max="14" width="15.7109375" style="3" customWidth="1"/>
    <col min="15" max="22" width="15.7109375" style="2" customWidth="1"/>
    <col min="23" max="82" width="6.7109375" style="2" hidden="1" customWidth="1"/>
    <col min="83" max="16384" width="15.140625" style="2"/>
  </cols>
  <sheetData>
    <row r="2" spans="1:85" ht="15.75" thickBot="1" x14ac:dyDescent="0.3"/>
    <row r="3" spans="1:85" s="5" customFormat="1" ht="15.75" thickBot="1" x14ac:dyDescent="0.3">
      <c r="C3" s="100"/>
      <c r="D3" s="107"/>
      <c r="E3" s="124"/>
      <c r="H3" s="284" t="s">
        <v>418</v>
      </c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84"/>
      <c r="BL3" s="284"/>
      <c r="BM3" s="284"/>
      <c r="BN3" s="284"/>
      <c r="BO3" s="284"/>
      <c r="BP3" s="284"/>
      <c r="BQ3" s="284"/>
      <c r="BR3" s="284"/>
      <c r="BS3" s="284"/>
      <c r="BT3" s="284"/>
      <c r="BU3" s="284"/>
      <c r="BV3" s="284"/>
      <c r="BW3" s="284"/>
      <c r="BX3" s="284"/>
      <c r="BY3" s="284"/>
      <c r="BZ3" s="284"/>
      <c r="CA3" s="284"/>
      <c r="CB3" s="284"/>
      <c r="CC3" s="284"/>
      <c r="CD3" s="284"/>
      <c r="CE3" s="6"/>
      <c r="CF3" s="6"/>
      <c r="CG3" s="6"/>
    </row>
    <row r="4" spans="1:85" s="5" customFormat="1" ht="34.5" customHeight="1" thickBot="1" x14ac:dyDescent="0.3">
      <c r="A4" s="295" t="s">
        <v>304</v>
      </c>
      <c r="B4" s="295" t="s">
        <v>306</v>
      </c>
      <c r="C4" s="295" t="s">
        <v>305</v>
      </c>
      <c r="D4" s="298" t="s">
        <v>299</v>
      </c>
      <c r="E4" s="297" t="s">
        <v>307</v>
      </c>
      <c r="F4" s="245"/>
      <c r="G4" s="296" t="s">
        <v>308</v>
      </c>
      <c r="H4" s="285" t="s">
        <v>7</v>
      </c>
      <c r="I4" s="286" t="s">
        <v>8</v>
      </c>
      <c r="J4" s="287" t="s">
        <v>9</v>
      </c>
      <c r="K4" s="287" t="s">
        <v>10</v>
      </c>
      <c r="L4" s="292" t="s">
        <v>11</v>
      </c>
      <c r="M4" s="292"/>
      <c r="N4" s="287" t="s">
        <v>12</v>
      </c>
      <c r="O4" s="294" t="s">
        <v>14</v>
      </c>
      <c r="P4" s="292"/>
      <c r="Q4" s="287">
        <v>2017</v>
      </c>
      <c r="R4" s="287">
        <v>2018</v>
      </c>
      <c r="S4" s="287">
        <v>2019</v>
      </c>
      <c r="T4" s="287">
        <v>2020</v>
      </c>
      <c r="U4" s="287">
        <v>2021</v>
      </c>
      <c r="V4" s="291" t="s">
        <v>15</v>
      </c>
      <c r="W4" s="288">
        <v>2017</v>
      </c>
      <c r="X4" s="289"/>
      <c r="Y4" s="289"/>
      <c r="Z4" s="289"/>
      <c r="AA4" s="289"/>
      <c r="AB4" s="289"/>
      <c r="AC4" s="289"/>
      <c r="AD4" s="289"/>
      <c r="AE4" s="289"/>
      <c r="AF4" s="289"/>
      <c r="AG4" s="289"/>
      <c r="AH4" s="290"/>
      <c r="AI4" s="288">
        <v>2018</v>
      </c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90"/>
      <c r="AU4" s="288">
        <v>2019</v>
      </c>
      <c r="AV4" s="289"/>
      <c r="AW4" s="289"/>
      <c r="AX4" s="289"/>
      <c r="AY4" s="289"/>
      <c r="AZ4" s="289"/>
      <c r="BA4" s="289"/>
      <c r="BB4" s="289"/>
      <c r="BC4" s="289"/>
      <c r="BD4" s="289"/>
      <c r="BE4" s="289"/>
      <c r="BF4" s="290"/>
      <c r="BG4" s="288">
        <v>2020</v>
      </c>
      <c r="BH4" s="289"/>
      <c r="BI4" s="289"/>
      <c r="BJ4" s="289"/>
      <c r="BK4" s="289"/>
      <c r="BL4" s="289"/>
      <c r="BM4" s="289"/>
      <c r="BN4" s="289"/>
      <c r="BO4" s="289"/>
      <c r="BP4" s="289"/>
      <c r="BQ4" s="289"/>
      <c r="BR4" s="290"/>
      <c r="BS4" s="288">
        <v>2021</v>
      </c>
      <c r="BT4" s="289"/>
      <c r="BU4" s="289"/>
      <c r="BV4" s="289"/>
      <c r="BW4" s="289"/>
      <c r="BX4" s="289"/>
      <c r="BY4" s="289"/>
      <c r="BZ4" s="289"/>
      <c r="CA4" s="289"/>
      <c r="CB4" s="289"/>
      <c r="CC4" s="289"/>
      <c r="CD4" s="290"/>
      <c r="CE4" s="6"/>
      <c r="CF4" s="6"/>
      <c r="CG4" s="6"/>
    </row>
    <row r="5" spans="1:85" s="5" customFormat="1" ht="68.25" customHeight="1" thickBot="1" x14ac:dyDescent="0.3">
      <c r="A5" s="295"/>
      <c r="B5" s="295"/>
      <c r="C5" s="295"/>
      <c r="D5" s="298"/>
      <c r="E5" s="297"/>
      <c r="F5" s="245"/>
      <c r="G5" s="296"/>
      <c r="H5" s="285"/>
      <c r="I5" s="286"/>
      <c r="J5" s="287"/>
      <c r="K5" s="287"/>
      <c r="L5" s="70" t="s">
        <v>16</v>
      </c>
      <c r="M5" s="70" t="s">
        <v>17</v>
      </c>
      <c r="N5" s="293"/>
      <c r="O5" s="70" t="s">
        <v>18</v>
      </c>
      <c r="P5" s="71" t="s">
        <v>19</v>
      </c>
      <c r="Q5" s="287"/>
      <c r="R5" s="287"/>
      <c r="S5" s="287"/>
      <c r="T5" s="287"/>
      <c r="U5" s="287"/>
      <c r="V5" s="291" t="s">
        <v>20</v>
      </c>
      <c r="W5" s="38">
        <v>1</v>
      </c>
      <c r="X5" s="72">
        <v>2</v>
      </c>
      <c r="Y5" s="72">
        <v>3</v>
      </c>
      <c r="Z5" s="72">
        <v>4</v>
      </c>
      <c r="AA5" s="72">
        <v>5</v>
      </c>
      <c r="AB5" s="72">
        <v>6</v>
      </c>
      <c r="AC5" s="72">
        <v>7</v>
      </c>
      <c r="AD5" s="72">
        <v>8</v>
      </c>
      <c r="AE5" s="72">
        <v>9</v>
      </c>
      <c r="AF5" s="72">
        <v>10</v>
      </c>
      <c r="AG5" s="72">
        <v>11</v>
      </c>
      <c r="AH5" s="73">
        <v>12</v>
      </c>
      <c r="AI5" s="38">
        <v>1</v>
      </c>
      <c r="AJ5" s="72">
        <v>2</v>
      </c>
      <c r="AK5" s="72">
        <v>3</v>
      </c>
      <c r="AL5" s="72">
        <v>4</v>
      </c>
      <c r="AM5" s="72">
        <v>5</v>
      </c>
      <c r="AN5" s="72">
        <v>6</v>
      </c>
      <c r="AO5" s="72">
        <v>7</v>
      </c>
      <c r="AP5" s="72">
        <v>8</v>
      </c>
      <c r="AQ5" s="72">
        <v>9</v>
      </c>
      <c r="AR5" s="72">
        <v>10</v>
      </c>
      <c r="AS5" s="72">
        <v>11</v>
      </c>
      <c r="AT5" s="73">
        <v>12</v>
      </c>
      <c r="AU5" s="38">
        <v>1</v>
      </c>
      <c r="AV5" s="72">
        <v>2</v>
      </c>
      <c r="AW5" s="72">
        <v>3</v>
      </c>
      <c r="AX5" s="72">
        <v>4</v>
      </c>
      <c r="AY5" s="72">
        <v>5</v>
      </c>
      <c r="AZ5" s="72">
        <v>6</v>
      </c>
      <c r="BA5" s="72">
        <v>7</v>
      </c>
      <c r="BB5" s="72">
        <v>8</v>
      </c>
      <c r="BC5" s="72">
        <v>9</v>
      </c>
      <c r="BD5" s="72">
        <v>10</v>
      </c>
      <c r="BE5" s="72">
        <v>11</v>
      </c>
      <c r="BF5" s="73">
        <v>12</v>
      </c>
      <c r="BG5" s="38">
        <v>1</v>
      </c>
      <c r="BH5" s="72">
        <v>2</v>
      </c>
      <c r="BI5" s="72">
        <v>3</v>
      </c>
      <c r="BJ5" s="72">
        <v>4</v>
      </c>
      <c r="BK5" s="72">
        <v>5</v>
      </c>
      <c r="BL5" s="72">
        <v>6</v>
      </c>
      <c r="BM5" s="72">
        <v>7</v>
      </c>
      <c r="BN5" s="72">
        <v>8</v>
      </c>
      <c r="BO5" s="72">
        <v>9</v>
      </c>
      <c r="BP5" s="72">
        <v>10</v>
      </c>
      <c r="BQ5" s="72">
        <v>11</v>
      </c>
      <c r="BR5" s="73">
        <v>12</v>
      </c>
      <c r="BS5" s="38">
        <v>1</v>
      </c>
      <c r="BT5" s="72">
        <v>2</v>
      </c>
      <c r="BU5" s="72">
        <v>3</v>
      </c>
      <c r="BV5" s="72">
        <v>4</v>
      </c>
      <c r="BW5" s="72">
        <v>5</v>
      </c>
      <c r="BX5" s="72">
        <v>6</v>
      </c>
      <c r="BY5" s="72">
        <v>7</v>
      </c>
      <c r="BZ5" s="72">
        <v>8</v>
      </c>
      <c r="CA5" s="72">
        <v>9</v>
      </c>
      <c r="CB5" s="72">
        <v>10</v>
      </c>
      <c r="CC5" s="72">
        <v>11</v>
      </c>
      <c r="CD5" s="73">
        <v>12</v>
      </c>
      <c r="CE5" s="6"/>
      <c r="CF5" s="6"/>
      <c r="CG5" s="6"/>
    </row>
    <row r="6" spans="1:85" ht="49.5" customHeight="1" x14ac:dyDescent="0.25">
      <c r="A6" s="2">
        <v>1</v>
      </c>
      <c r="C6" s="112"/>
      <c r="H6" s="150">
        <v>1</v>
      </c>
      <c r="I6" s="157" t="s">
        <v>74</v>
      </c>
      <c r="J6" s="21"/>
      <c r="K6" s="21"/>
      <c r="L6" s="21"/>
      <c r="M6" s="21"/>
      <c r="N6" s="22">
        <v>42800000</v>
      </c>
      <c r="O6" s="22">
        <f>+N6*0.85</f>
        <v>36380000</v>
      </c>
      <c r="P6" s="23">
        <f t="shared" ref="P6:P69" si="0">+N6*0.15</f>
        <v>6420000</v>
      </c>
      <c r="Q6" s="23">
        <f t="shared" ref="Q6:V6" si="1">+Q7+Q76+Q146</f>
        <v>3206698</v>
      </c>
      <c r="R6" s="23">
        <f t="shared" si="1"/>
        <v>12000033.733333332</v>
      </c>
      <c r="S6" s="23">
        <f t="shared" si="1"/>
        <v>13455029.4</v>
      </c>
      <c r="T6" s="23">
        <f t="shared" si="1"/>
        <v>10754536.733333332</v>
      </c>
      <c r="U6" s="23">
        <f t="shared" si="1"/>
        <v>3383702.7333333334</v>
      </c>
      <c r="V6" s="23">
        <f t="shared" si="1"/>
        <v>42800000.600000009</v>
      </c>
      <c r="W6" s="24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6"/>
      <c r="AI6" s="24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6"/>
      <c r="AU6" s="24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6"/>
      <c r="BG6" s="24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6"/>
      <c r="BS6" s="24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6"/>
      <c r="CE6" s="1"/>
      <c r="CF6" s="1"/>
      <c r="CG6" s="1"/>
    </row>
    <row r="7" spans="1:85" s="5" customFormat="1" ht="30" outlineLevel="1" x14ac:dyDescent="0.25">
      <c r="B7" s="5">
        <v>1</v>
      </c>
      <c r="C7" s="100"/>
      <c r="D7" s="107"/>
      <c r="E7" s="124"/>
      <c r="H7" s="151" t="s">
        <v>0</v>
      </c>
      <c r="I7" s="158" t="s">
        <v>290</v>
      </c>
      <c r="J7" s="32">
        <v>2021</v>
      </c>
      <c r="K7" s="32"/>
      <c r="L7" s="32"/>
      <c r="M7" s="32"/>
      <c r="N7" s="48">
        <v>20000000</v>
      </c>
      <c r="O7" s="48">
        <f t="shared" ref="O7:O70" si="2">+N7*0.85</f>
        <v>17000000</v>
      </c>
      <c r="P7" s="69">
        <f t="shared" si="0"/>
        <v>3000000</v>
      </c>
      <c r="Q7" s="69">
        <f t="shared" ref="Q7:V7" si="3">+Q8+Q25+Q42+Q59</f>
        <v>1666666.6666666667</v>
      </c>
      <c r="R7" s="69">
        <f t="shared" si="3"/>
        <v>5416668.333333334</v>
      </c>
      <c r="S7" s="69">
        <f t="shared" si="3"/>
        <v>6666664.666666667</v>
      </c>
      <c r="T7" s="69">
        <f t="shared" si="3"/>
        <v>5000001</v>
      </c>
      <c r="U7" s="69">
        <f t="shared" si="3"/>
        <v>1250000.3333333335</v>
      </c>
      <c r="V7" s="69">
        <f t="shared" si="3"/>
        <v>20000001.000000004</v>
      </c>
      <c r="W7" s="83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5"/>
      <c r="AI7" s="83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5"/>
      <c r="AU7" s="83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5"/>
      <c r="BG7" s="83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5"/>
      <c r="BS7" s="83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5"/>
      <c r="CE7" s="6"/>
      <c r="CF7" s="6"/>
      <c r="CG7" s="6"/>
    </row>
    <row r="8" spans="1:85" s="100" customFormat="1" ht="42.75" customHeight="1" outlineLevel="2" x14ac:dyDescent="0.25">
      <c r="C8" s="100">
        <v>1</v>
      </c>
      <c r="D8" s="116"/>
      <c r="H8" s="152" t="s">
        <v>2</v>
      </c>
      <c r="I8" s="159" t="s">
        <v>295</v>
      </c>
      <c r="J8" s="96">
        <v>2021</v>
      </c>
      <c r="K8" s="96"/>
      <c r="L8" s="14"/>
      <c r="M8" s="14"/>
      <c r="N8" s="44">
        <v>5000000</v>
      </c>
      <c r="O8" s="44">
        <f t="shared" si="2"/>
        <v>4250000</v>
      </c>
      <c r="P8" s="20">
        <f t="shared" si="0"/>
        <v>750000</v>
      </c>
      <c r="Q8" s="20">
        <f t="shared" ref="Q8:V8" si="4">+Q9+Q13+Q17+Q21</f>
        <v>416666.66666666669</v>
      </c>
      <c r="R8" s="20">
        <f t="shared" si="4"/>
        <v>1666666.6666666667</v>
      </c>
      <c r="S8" s="20">
        <f t="shared" si="4"/>
        <v>1666666.6666666667</v>
      </c>
      <c r="T8" s="20">
        <f t="shared" si="4"/>
        <v>1250000</v>
      </c>
      <c r="U8" s="20">
        <f t="shared" si="4"/>
        <v>0</v>
      </c>
      <c r="V8" s="20">
        <f t="shared" si="4"/>
        <v>5000000</v>
      </c>
      <c r="W8" s="180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81"/>
      <c r="AI8" s="180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81"/>
      <c r="AU8" s="180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81"/>
      <c r="BG8" s="180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81"/>
      <c r="BS8" s="180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81"/>
      <c r="CE8" s="99"/>
      <c r="CF8" s="99"/>
      <c r="CG8" s="99"/>
    </row>
    <row r="9" spans="1:85" s="108" customFormat="1" ht="41.25" customHeight="1" outlineLevel="3" x14ac:dyDescent="0.25">
      <c r="A9" s="116"/>
      <c r="B9" s="116"/>
      <c r="C9" s="116"/>
      <c r="D9" s="108">
        <v>1</v>
      </c>
      <c r="H9" s="153" t="s">
        <v>58</v>
      </c>
      <c r="I9" s="160" t="s">
        <v>184</v>
      </c>
      <c r="J9" s="33"/>
      <c r="K9" s="33">
        <v>24</v>
      </c>
      <c r="L9" s="34">
        <v>2017</v>
      </c>
      <c r="M9" s="34">
        <v>2019</v>
      </c>
      <c r="N9" s="40">
        <f>+N8/4</f>
        <v>1250000</v>
      </c>
      <c r="O9" s="40">
        <f t="shared" si="2"/>
        <v>1062500</v>
      </c>
      <c r="P9" s="97">
        <f t="shared" si="0"/>
        <v>187500</v>
      </c>
      <c r="Q9" s="97">
        <f>+N9/3</f>
        <v>416666.66666666669</v>
      </c>
      <c r="R9" s="97">
        <v>416666.66666666669</v>
      </c>
      <c r="S9" s="97">
        <v>416666.66666666669</v>
      </c>
      <c r="T9" s="98">
        <v>0</v>
      </c>
      <c r="U9" s="98">
        <v>0</v>
      </c>
      <c r="V9" s="97">
        <f>SUM(V10:V12)</f>
        <v>1250000</v>
      </c>
      <c r="W9" s="182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83"/>
      <c r="AI9" s="182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83"/>
      <c r="AU9" s="182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83"/>
      <c r="BG9" s="182"/>
      <c r="BH9" s="169"/>
      <c r="BI9" s="169"/>
      <c r="BJ9" s="169"/>
      <c r="BK9" s="169"/>
      <c r="BL9" s="169"/>
      <c r="BM9" s="169"/>
      <c r="BN9" s="169"/>
      <c r="BO9" s="169"/>
      <c r="BP9" s="169"/>
      <c r="BQ9" s="169"/>
      <c r="BR9" s="183"/>
      <c r="BS9" s="182"/>
      <c r="BT9" s="169"/>
      <c r="BU9" s="169"/>
      <c r="BV9" s="169"/>
      <c r="BW9" s="169"/>
      <c r="BX9" s="169"/>
      <c r="BY9" s="169"/>
      <c r="BZ9" s="169"/>
      <c r="CA9" s="169"/>
      <c r="CB9" s="169"/>
      <c r="CC9" s="169"/>
      <c r="CD9" s="183"/>
      <c r="CE9" s="35"/>
      <c r="CF9" s="35"/>
      <c r="CG9" s="35"/>
    </row>
    <row r="10" spans="1:85" outlineLevel="3" x14ac:dyDescent="0.25">
      <c r="A10" s="100"/>
      <c r="B10" s="100"/>
      <c r="C10" s="100"/>
      <c r="E10" s="127">
        <v>1</v>
      </c>
      <c r="H10" s="152" t="s">
        <v>96</v>
      </c>
      <c r="I10" s="161" t="s">
        <v>181</v>
      </c>
      <c r="J10" s="31"/>
      <c r="K10" s="31"/>
      <c r="L10" s="14"/>
      <c r="M10" s="14"/>
      <c r="N10" s="42">
        <f>+N9*0.5</f>
        <v>625000</v>
      </c>
      <c r="O10" s="42">
        <f t="shared" si="2"/>
        <v>531250</v>
      </c>
      <c r="P10" s="19">
        <f t="shared" si="0"/>
        <v>93750</v>
      </c>
      <c r="Q10" s="80">
        <f>+Q9*0.5</f>
        <v>208333.33333333334</v>
      </c>
      <c r="R10" s="80">
        <f>+R9*0.5</f>
        <v>208333.33333333334</v>
      </c>
      <c r="S10" s="80">
        <f>+S9*0.5</f>
        <v>208333.33333333334</v>
      </c>
      <c r="T10" s="80">
        <f>+T9*0.5</f>
        <v>0</v>
      </c>
      <c r="U10" s="80">
        <f>+U9*0.5</f>
        <v>0</v>
      </c>
      <c r="V10" s="19">
        <f>SUM(Q10:U10)</f>
        <v>625000</v>
      </c>
      <c r="W10" s="184"/>
      <c r="X10" s="28"/>
      <c r="Y10" s="29"/>
      <c r="Z10" s="29"/>
      <c r="AA10" s="29"/>
      <c r="AB10" s="29"/>
      <c r="AC10" s="121"/>
      <c r="AD10" s="29"/>
      <c r="AE10" s="81"/>
      <c r="AF10" s="81"/>
      <c r="AG10" s="81"/>
      <c r="AH10" s="185"/>
      <c r="AI10" s="213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185"/>
      <c r="AU10" s="213"/>
      <c r="AV10" s="81"/>
      <c r="AW10" s="81"/>
      <c r="AX10" s="81"/>
      <c r="AY10" s="81"/>
      <c r="AZ10" s="81"/>
      <c r="BA10" s="81"/>
      <c r="BB10" s="81"/>
      <c r="BC10" s="92"/>
      <c r="BD10" s="11"/>
      <c r="BE10" s="11"/>
      <c r="BF10" s="181"/>
      <c r="BG10" s="180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81"/>
      <c r="BS10" s="180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81"/>
      <c r="CE10" s="1"/>
      <c r="CF10" s="1"/>
      <c r="CG10" s="1"/>
    </row>
    <row r="11" spans="1:85" outlineLevel="3" x14ac:dyDescent="0.25">
      <c r="A11" s="100"/>
      <c r="B11" s="100"/>
      <c r="C11" s="100"/>
      <c r="E11" s="127">
        <v>2</v>
      </c>
      <c r="H11" s="152" t="s">
        <v>97</v>
      </c>
      <c r="I11" s="161" t="s">
        <v>182</v>
      </c>
      <c r="J11" s="31"/>
      <c r="K11" s="31"/>
      <c r="L11" s="14"/>
      <c r="M11" s="14"/>
      <c r="N11" s="42">
        <f>+N9*0.1</f>
        <v>125000</v>
      </c>
      <c r="O11" s="42">
        <f t="shared" si="2"/>
        <v>106250</v>
      </c>
      <c r="P11" s="19">
        <f t="shared" si="0"/>
        <v>18750</v>
      </c>
      <c r="Q11" s="80">
        <f>+Q9*0.1</f>
        <v>41666.666666666672</v>
      </c>
      <c r="R11" s="80">
        <f>+R9*0.1</f>
        <v>41666.666666666672</v>
      </c>
      <c r="S11" s="80">
        <f>+S9*0.1</f>
        <v>41666.666666666672</v>
      </c>
      <c r="T11" s="80">
        <f>+T9*0.1</f>
        <v>0</v>
      </c>
      <c r="U11" s="80">
        <f>+U9*0.1</f>
        <v>0</v>
      </c>
      <c r="V11" s="19">
        <f>SUM(Q11:U11)</f>
        <v>125000.00000000001</v>
      </c>
      <c r="W11" s="180"/>
      <c r="X11" s="11"/>
      <c r="Y11" s="11"/>
      <c r="Z11" s="11"/>
      <c r="AA11" s="11"/>
      <c r="AB11" s="28"/>
      <c r="AC11" s="29"/>
      <c r="AD11" s="29"/>
      <c r="AE11" s="82"/>
      <c r="AF11" s="82"/>
      <c r="AG11" s="82"/>
      <c r="AH11" s="186"/>
      <c r="AI11" s="214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186"/>
      <c r="AU11" s="214"/>
      <c r="AV11" s="82"/>
      <c r="AW11" s="82"/>
      <c r="AX11" s="82"/>
      <c r="AY11" s="82"/>
      <c r="AZ11" s="82"/>
      <c r="BA11" s="82"/>
      <c r="BB11" s="82"/>
      <c r="BC11" s="30"/>
      <c r="BD11" s="11"/>
      <c r="BE11" s="11"/>
      <c r="BF11" s="181"/>
      <c r="BG11" s="180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81"/>
      <c r="BS11" s="180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81"/>
      <c r="CE11" s="1"/>
      <c r="CF11" s="1"/>
      <c r="CG11" s="1"/>
    </row>
    <row r="12" spans="1:85" outlineLevel="3" x14ac:dyDescent="0.25">
      <c r="A12" s="100"/>
      <c r="B12" s="100"/>
      <c r="C12" s="100"/>
      <c r="E12" s="127">
        <v>3</v>
      </c>
      <c r="H12" s="152" t="s">
        <v>98</v>
      </c>
      <c r="I12" s="161" t="s">
        <v>183</v>
      </c>
      <c r="J12" s="31"/>
      <c r="K12" s="31"/>
      <c r="L12" s="14"/>
      <c r="M12" s="14"/>
      <c r="N12" s="42">
        <f>+N9*0.4</f>
        <v>500000</v>
      </c>
      <c r="O12" s="42">
        <f t="shared" si="2"/>
        <v>425000</v>
      </c>
      <c r="P12" s="19">
        <f t="shared" si="0"/>
        <v>75000</v>
      </c>
      <c r="Q12" s="80">
        <f>+Q9*0.4</f>
        <v>166666.66666666669</v>
      </c>
      <c r="R12" s="80">
        <f>+R9*0.4</f>
        <v>166666.66666666669</v>
      </c>
      <c r="S12" s="80">
        <f>+S9*0.4</f>
        <v>166666.66666666669</v>
      </c>
      <c r="T12" s="80">
        <f>+T9*0.4</f>
        <v>0</v>
      </c>
      <c r="U12" s="80">
        <f>+U9*0.4</f>
        <v>0</v>
      </c>
      <c r="V12" s="19">
        <f>SUM(Q12:U12)</f>
        <v>500000.00000000006</v>
      </c>
      <c r="W12" s="180"/>
      <c r="X12" s="11"/>
      <c r="Y12" s="11"/>
      <c r="Z12" s="28"/>
      <c r="AA12" s="28"/>
      <c r="AB12" s="28"/>
      <c r="AC12" s="29"/>
      <c r="AD12" s="29"/>
      <c r="AE12" s="29"/>
      <c r="AF12" s="29"/>
      <c r="AG12" s="82"/>
      <c r="AH12" s="186"/>
      <c r="AI12" s="214"/>
      <c r="AJ12" s="215"/>
      <c r="AK12" s="11"/>
      <c r="AL12" s="11"/>
      <c r="AM12" s="11"/>
      <c r="AN12" s="11"/>
      <c r="AO12" s="11"/>
      <c r="AP12" s="11"/>
      <c r="AQ12" s="11"/>
      <c r="AR12" s="11"/>
      <c r="AS12" s="28"/>
      <c r="AT12" s="216"/>
      <c r="AU12" s="184"/>
      <c r="AV12" s="29"/>
      <c r="AW12" s="29"/>
      <c r="AX12" s="29"/>
      <c r="AY12" s="29"/>
      <c r="AZ12" s="82"/>
      <c r="BA12" s="82"/>
      <c r="BB12" s="82"/>
      <c r="BC12" s="30"/>
      <c r="BD12" s="11"/>
      <c r="BE12" s="11"/>
      <c r="BF12" s="181"/>
      <c r="BG12" s="180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81"/>
      <c r="BS12" s="180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81"/>
      <c r="CE12" s="1"/>
      <c r="CF12" s="1"/>
      <c r="CG12" s="1"/>
    </row>
    <row r="13" spans="1:85" s="108" customFormat="1" ht="41.25" customHeight="1" outlineLevel="3" collapsed="1" x14ac:dyDescent="0.25">
      <c r="A13" s="116"/>
      <c r="B13" s="116"/>
      <c r="C13" s="116"/>
      <c r="D13" s="107">
        <v>2</v>
      </c>
      <c r="E13" s="116"/>
      <c r="F13" s="116"/>
      <c r="G13" s="116"/>
      <c r="H13" s="153" t="s">
        <v>59</v>
      </c>
      <c r="I13" s="160" t="s">
        <v>185</v>
      </c>
      <c r="J13" s="33"/>
      <c r="K13" s="33">
        <v>24</v>
      </c>
      <c r="L13" s="34">
        <v>2018</v>
      </c>
      <c r="M13" s="34">
        <v>2020</v>
      </c>
      <c r="N13" s="40">
        <v>1250000</v>
      </c>
      <c r="O13" s="40">
        <f t="shared" si="2"/>
        <v>1062500</v>
      </c>
      <c r="P13" s="97">
        <f t="shared" si="0"/>
        <v>187500</v>
      </c>
      <c r="Q13" s="97">
        <v>0</v>
      </c>
      <c r="R13" s="97">
        <f>+N13/3</f>
        <v>416666.66666666669</v>
      </c>
      <c r="S13" s="97">
        <v>416666.66666666669</v>
      </c>
      <c r="T13" s="98">
        <v>416666.66666666669</v>
      </c>
      <c r="U13" s="98">
        <v>0</v>
      </c>
      <c r="V13" s="97">
        <f>SUM(V14:V16)</f>
        <v>1250000</v>
      </c>
      <c r="W13" s="182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83"/>
      <c r="AI13" s="182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83"/>
      <c r="AU13" s="182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83"/>
      <c r="BG13" s="182"/>
      <c r="BH13" s="169"/>
      <c r="BI13" s="169"/>
      <c r="BJ13" s="169"/>
      <c r="BK13" s="169"/>
      <c r="BL13" s="169"/>
      <c r="BM13" s="169"/>
      <c r="BN13" s="169"/>
      <c r="BO13" s="169"/>
      <c r="BP13" s="169"/>
      <c r="BQ13" s="169"/>
      <c r="BR13" s="183"/>
      <c r="BS13" s="182"/>
      <c r="BT13" s="169"/>
      <c r="BU13" s="169"/>
      <c r="BV13" s="169"/>
      <c r="BW13" s="169"/>
      <c r="BX13" s="169"/>
      <c r="BY13" s="169"/>
      <c r="BZ13" s="169"/>
      <c r="CA13" s="169"/>
      <c r="CB13" s="169"/>
      <c r="CC13" s="169"/>
      <c r="CD13" s="183"/>
      <c r="CE13" s="35"/>
      <c r="CF13" s="35"/>
      <c r="CG13" s="35"/>
    </row>
    <row r="14" spans="1:85" outlineLevel="3" x14ac:dyDescent="0.25">
      <c r="A14" s="100"/>
      <c r="B14" s="100"/>
      <c r="C14" s="100"/>
      <c r="E14" s="127">
        <v>1</v>
      </c>
      <c r="H14" s="152" t="s">
        <v>99</v>
      </c>
      <c r="I14" s="162" t="s">
        <v>181</v>
      </c>
      <c r="J14" s="31"/>
      <c r="K14" s="31"/>
      <c r="L14" s="14"/>
      <c r="M14" s="14"/>
      <c r="N14" s="46">
        <f>+N13*0.5</f>
        <v>625000</v>
      </c>
      <c r="O14" s="46">
        <f t="shared" si="2"/>
        <v>531250</v>
      </c>
      <c r="P14" s="80">
        <f t="shared" si="0"/>
        <v>93750</v>
      </c>
      <c r="Q14" s="80">
        <f>+Q13*0.5</f>
        <v>0</v>
      </c>
      <c r="R14" s="95">
        <f>+R13*0.5</f>
        <v>208333.33333333334</v>
      </c>
      <c r="S14" s="95">
        <f>+S13*0.5</f>
        <v>208333.33333333334</v>
      </c>
      <c r="T14" s="95">
        <f>+T13*0.5</f>
        <v>208333.33333333334</v>
      </c>
      <c r="U14" s="95">
        <f>+U13*0.5</f>
        <v>0</v>
      </c>
      <c r="V14" s="19">
        <f>SUM(Q14:U14)</f>
        <v>625000</v>
      </c>
      <c r="W14" s="180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81"/>
      <c r="AI14" s="184"/>
      <c r="AJ14" s="28"/>
      <c r="AK14" s="29"/>
      <c r="AL14" s="29"/>
      <c r="AM14" s="29"/>
      <c r="AN14" s="29"/>
      <c r="AO14" s="121"/>
      <c r="AP14" s="29"/>
      <c r="AQ14" s="81"/>
      <c r="AR14" s="81"/>
      <c r="AS14" s="81"/>
      <c r="AT14" s="185"/>
      <c r="AU14" s="213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185"/>
      <c r="BG14" s="213"/>
      <c r="BH14" s="81"/>
      <c r="BI14" s="81"/>
      <c r="BJ14" s="81"/>
      <c r="BK14" s="81"/>
      <c r="BL14" s="81"/>
      <c r="BM14" s="81"/>
      <c r="BN14" s="81"/>
      <c r="BO14" s="92"/>
      <c r="BP14" s="11"/>
      <c r="BQ14" s="11"/>
      <c r="BR14" s="181"/>
      <c r="BS14" s="180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81"/>
      <c r="CE14" s="1"/>
      <c r="CF14" s="1"/>
      <c r="CG14" s="1"/>
    </row>
    <row r="15" spans="1:85" outlineLevel="3" x14ac:dyDescent="0.25">
      <c r="A15" s="100"/>
      <c r="B15" s="100"/>
      <c r="C15" s="100"/>
      <c r="E15" s="127">
        <v>2</v>
      </c>
      <c r="H15" s="152" t="s">
        <v>100</v>
      </c>
      <c r="I15" s="161" t="s">
        <v>182</v>
      </c>
      <c r="J15" s="31"/>
      <c r="K15" s="31"/>
      <c r="L15" s="14"/>
      <c r="M15" s="14"/>
      <c r="N15" s="46">
        <f>+N13*0.1</f>
        <v>125000</v>
      </c>
      <c r="O15" s="46">
        <f t="shared" si="2"/>
        <v>106250</v>
      </c>
      <c r="P15" s="80">
        <f t="shared" si="0"/>
        <v>18750</v>
      </c>
      <c r="Q15" s="80">
        <f>+Q13*0.1</f>
        <v>0</v>
      </c>
      <c r="R15" s="95">
        <f>+R13*0.1</f>
        <v>41666.666666666672</v>
      </c>
      <c r="S15" s="95">
        <f>+S13*0.1</f>
        <v>41666.666666666672</v>
      </c>
      <c r="T15" s="95">
        <f>+T13*0.1</f>
        <v>41666.666666666672</v>
      </c>
      <c r="U15" s="95">
        <f>+U13*0.1</f>
        <v>0</v>
      </c>
      <c r="V15" s="19">
        <f>SUM(Q15:U15)</f>
        <v>125000.00000000001</v>
      </c>
      <c r="W15" s="180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81"/>
      <c r="AI15" s="180"/>
      <c r="AJ15" s="11"/>
      <c r="AK15" s="11"/>
      <c r="AL15" s="11"/>
      <c r="AM15" s="11"/>
      <c r="AN15" s="28"/>
      <c r="AO15" s="29"/>
      <c r="AP15" s="29"/>
      <c r="AQ15" s="82"/>
      <c r="AR15" s="82"/>
      <c r="AS15" s="82"/>
      <c r="AT15" s="186"/>
      <c r="AU15" s="214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186"/>
      <c r="BG15" s="214"/>
      <c r="BH15" s="82"/>
      <c r="BI15" s="82"/>
      <c r="BJ15" s="82"/>
      <c r="BK15" s="82"/>
      <c r="BL15" s="82"/>
      <c r="BM15" s="82"/>
      <c r="BN15" s="82"/>
      <c r="BO15" s="30"/>
      <c r="BP15" s="11"/>
      <c r="BQ15" s="11"/>
      <c r="BR15" s="181"/>
      <c r="BS15" s="180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81"/>
      <c r="CE15" s="1"/>
      <c r="CF15" s="1"/>
      <c r="CG15" s="1"/>
    </row>
    <row r="16" spans="1:85" outlineLevel="3" x14ac:dyDescent="0.25">
      <c r="A16" s="100"/>
      <c r="B16" s="100"/>
      <c r="C16" s="100"/>
      <c r="E16" s="127">
        <v>3</v>
      </c>
      <c r="H16" s="152" t="s">
        <v>101</v>
      </c>
      <c r="I16" s="161" t="s">
        <v>183</v>
      </c>
      <c r="J16" s="31"/>
      <c r="K16" s="31"/>
      <c r="L16" s="14"/>
      <c r="M16" s="14"/>
      <c r="N16" s="46">
        <f>+N13*0.4</f>
        <v>500000</v>
      </c>
      <c r="O16" s="46">
        <f t="shared" si="2"/>
        <v>425000</v>
      </c>
      <c r="P16" s="80">
        <f t="shared" si="0"/>
        <v>75000</v>
      </c>
      <c r="Q16" s="80">
        <f>+Q13*0.4</f>
        <v>0</v>
      </c>
      <c r="R16" s="95">
        <f>+R13*0.4</f>
        <v>166666.66666666669</v>
      </c>
      <c r="S16" s="95">
        <f>+S13*0.4</f>
        <v>166666.66666666669</v>
      </c>
      <c r="T16" s="95">
        <f>+T13*0.4</f>
        <v>166666.66666666669</v>
      </c>
      <c r="U16" s="95">
        <f>+U13*0.4</f>
        <v>0</v>
      </c>
      <c r="V16" s="19">
        <f>SUM(Q16:U16)</f>
        <v>500000.00000000006</v>
      </c>
      <c r="W16" s="180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81"/>
      <c r="AI16" s="180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81"/>
      <c r="AU16" s="184"/>
      <c r="AV16" s="28"/>
      <c r="AW16" s="28"/>
      <c r="AX16" s="29"/>
      <c r="AY16" s="29"/>
      <c r="AZ16" s="29"/>
      <c r="BA16" s="29"/>
      <c r="BB16" s="82"/>
      <c r="BC16" s="82"/>
      <c r="BD16" s="82"/>
      <c r="BE16" s="28"/>
      <c r="BF16" s="216"/>
      <c r="BG16" s="184"/>
      <c r="BH16" s="29"/>
      <c r="BI16" s="29"/>
      <c r="BJ16" s="29"/>
      <c r="BK16" s="29"/>
      <c r="BL16" s="82"/>
      <c r="BM16" s="82"/>
      <c r="BN16" s="82"/>
      <c r="BO16" s="30"/>
      <c r="BP16" s="11"/>
      <c r="BQ16" s="11"/>
      <c r="BR16" s="181"/>
      <c r="BS16" s="180"/>
      <c r="BT16" s="11"/>
      <c r="BU16" s="11"/>
      <c r="BV16" s="11"/>
      <c r="BW16" s="11"/>
      <c r="BX16" s="11"/>
      <c r="BY16" s="11"/>
      <c r="BZ16" s="11"/>
      <c r="CA16" s="30"/>
      <c r="CB16" s="11"/>
      <c r="CC16" s="11"/>
      <c r="CD16" s="181"/>
      <c r="CE16" s="1"/>
      <c r="CF16" s="1"/>
      <c r="CG16" s="1"/>
    </row>
    <row r="17" spans="1:85" s="108" customFormat="1" ht="41.25" customHeight="1" outlineLevel="3" collapsed="1" x14ac:dyDescent="0.25">
      <c r="A17" s="116"/>
      <c r="B17" s="116"/>
      <c r="C17" s="116"/>
      <c r="D17" s="107">
        <v>3</v>
      </c>
      <c r="E17" s="116"/>
      <c r="F17" s="116"/>
      <c r="H17" s="153" t="s">
        <v>60</v>
      </c>
      <c r="I17" s="160" t="s">
        <v>186</v>
      </c>
      <c r="J17" s="33"/>
      <c r="K17" s="33">
        <v>24</v>
      </c>
      <c r="L17" s="34">
        <v>2018</v>
      </c>
      <c r="M17" s="34">
        <v>2020</v>
      </c>
      <c r="N17" s="40">
        <v>1250000</v>
      </c>
      <c r="O17" s="40">
        <f t="shared" si="2"/>
        <v>1062500</v>
      </c>
      <c r="P17" s="97">
        <f t="shared" si="0"/>
        <v>187500</v>
      </c>
      <c r="Q17" s="97">
        <v>0</v>
      </c>
      <c r="R17" s="97">
        <f>+N17/3</f>
        <v>416666.66666666669</v>
      </c>
      <c r="S17" s="97">
        <v>416666.66666666669</v>
      </c>
      <c r="T17" s="98">
        <v>416666.66666666669</v>
      </c>
      <c r="U17" s="98">
        <v>0</v>
      </c>
      <c r="V17" s="97">
        <f>SUM(V18:V20)</f>
        <v>1250000</v>
      </c>
      <c r="W17" s="182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83"/>
      <c r="AI17" s="182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83"/>
      <c r="AU17" s="182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83"/>
      <c r="BG17" s="182"/>
      <c r="BH17" s="169"/>
      <c r="BI17" s="169"/>
      <c r="BJ17" s="169"/>
      <c r="BK17" s="169"/>
      <c r="BL17" s="169"/>
      <c r="BM17" s="169"/>
      <c r="BN17" s="169"/>
      <c r="BO17" s="169"/>
      <c r="BP17" s="169"/>
      <c r="BQ17" s="169"/>
      <c r="BR17" s="183"/>
      <c r="BS17" s="182"/>
      <c r="BT17" s="169"/>
      <c r="BU17" s="169"/>
      <c r="BV17" s="169"/>
      <c r="BW17" s="169"/>
      <c r="BX17" s="169"/>
      <c r="BY17" s="169"/>
      <c r="BZ17" s="169"/>
      <c r="CA17" s="169"/>
      <c r="CB17" s="169"/>
      <c r="CC17" s="169"/>
      <c r="CD17" s="183"/>
      <c r="CE17" s="35"/>
      <c r="CF17" s="35"/>
      <c r="CG17" s="35"/>
    </row>
    <row r="18" spans="1:85" outlineLevel="3" x14ac:dyDescent="0.25">
      <c r="A18" s="100"/>
      <c r="B18" s="100"/>
      <c r="C18" s="100"/>
      <c r="E18" s="127">
        <v>1</v>
      </c>
      <c r="H18" s="152" t="s">
        <v>102</v>
      </c>
      <c r="I18" s="161" t="s">
        <v>181</v>
      </c>
      <c r="J18" s="31"/>
      <c r="K18" s="31"/>
      <c r="L18" s="14"/>
      <c r="M18" s="14"/>
      <c r="N18" s="46">
        <f>+N17*0.5</f>
        <v>625000</v>
      </c>
      <c r="O18" s="46">
        <f t="shared" si="2"/>
        <v>531250</v>
      </c>
      <c r="P18" s="80">
        <f t="shared" si="0"/>
        <v>93750</v>
      </c>
      <c r="Q18" s="80">
        <f>+Q17*0.5</f>
        <v>0</v>
      </c>
      <c r="R18" s="95">
        <f>+R17*0.5</f>
        <v>208333.33333333334</v>
      </c>
      <c r="S18" s="95">
        <f>+S17*0.5</f>
        <v>208333.33333333334</v>
      </c>
      <c r="T18" s="95">
        <f>+T17*0.5</f>
        <v>208333.33333333334</v>
      </c>
      <c r="U18" s="95">
        <f>+U17*0.5</f>
        <v>0</v>
      </c>
      <c r="V18" s="19">
        <f>SUM(Q18:U18)</f>
        <v>625000</v>
      </c>
      <c r="W18" s="180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81"/>
      <c r="AI18" s="184"/>
      <c r="AJ18" s="28"/>
      <c r="AK18" s="29"/>
      <c r="AL18" s="29"/>
      <c r="AM18" s="29"/>
      <c r="AN18" s="29"/>
      <c r="AO18" s="121"/>
      <c r="AP18" s="29"/>
      <c r="AQ18" s="81"/>
      <c r="AR18" s="81"/>
      <c r="AS18" s="81"/>
      <c r="AT18" s="185"/>
      <c r="AU18" s="213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185"/>
      <c r="BG18" s="213"/>
      <c r="BH18" s="81"/>
      <c r="BI18" s="81"/>
      <c r="BJ18" s="81"/>
      <c r="BK18" s="81"/>
      <c r="BL18" s="81"/>
      <c r="BM18" s="81"/>
      <c r="BN18" s="81"/>
      <c r="BO18" s="92"/>
      <c r="BP18" s="11"/>
      <c r="BQ18" s="11"/>
      <c r="BR18" s="181"/>
      <c r="BS18" s="180"/>
      <c r="BT18" s="11"/>
      <c r="BU18" s="11"/>
      <c r="BV18" s="11"/>
      <c r="BW18" s="11"/>
      <c r="BX18" s="11"/>
      <c r="BY18" s="11"/>
      <c r="BZ18" s="11"/>
      <c r="CA18" s="30"/>
      <c r="CB18" s="11"/>
      <c r="CC18" s="11"/>
      <c r="CD18" s="181"/>
      <c r="CE18" s="1"/>
      <c r="CF18" s="1"/>
      <c r="CG18" s="1"/>
    </row>
    <row r="19" spans="1:85" outlineLevel="3" x14ac:dyDescent="0.25">
      <c r="A19" s="100"/>
      <c r="B19" s="100"/>
      <c r="C19" s="100"/>
      <c r="E19" s="127">
        <v>2</v>
      </c>
      <c r="H19" s="152" t="s">
        <v>103</v>
      </c>
      <c r="I19" s="161" t="s">
        <v>182</v>
      </c>
      <c r="J19" s="31"/>
      <c r="K19" s="31"/>
      <c r="L19" s="14"/>
      <c r="M19" s="14"/>
      <c r="N19" s="46">
        <f>+N17*0.1</f>
        <v>125000</v>
      </c>
      <c r="O19" s="46">
        <f t="shared" si="2"/>
        <v>106250</v>
      </c>
      <c r="P19" s="80">
        <f t="shared" si="0"/>
        <v>18750</v>
      </c>
      <c r="Q19" s="80">
        <f>+Q17*0.1</f>
        <v>0</v>
      </c>
      <c r="R19" s="95">
        <f>+R17*0.1</f>
        <v>41666.666666666672</v>
      </c>
      <c r="S19" s="95">
        <f>+S17*0.1</f>
        <v>41666.666666666672</v>
      </c>
      <c r="T19" s="95">
        <f>+T17*0.1</f>
        <v>41666.666666666672</v>
      </c>
      <c r="U19" s="95">
        <f>+U17*0.1</f>
        <v>0</v>
      </c>
      <c r="V19" s="19">
        <f>SUM(Q19:U19)</f>
        <v>125000.00000000001</v>
      </c>
      <c r="W19" s="180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81"/>
      <c r="AI19" s="180"/>
      <c r="AJ19" s="11"/>
      <c r="AK19" s="11"/>
      <c r="AL19" s="11"/>
      <c r="AM19" s="11"/>
      <c r="AN19" s="28"/>
      <c r="AO19" s="29"/>
      <c r="AP19" s="29"/>
      <c r="AQ19" s="82"/>
      <c r="AR19" s="82"/>
      <c r="AS19" s="82"/>
      <c r="AT19" s="186"/>
      <c r="AU19" s="214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186"/>
      <c r="BG19" s="214"/>
      <c r="BH19" s="82"/>
      <c r="BI19" s="82"/>
      <c r="BJ19" s="82"/>
      <c r="BK19" s="82"/>
      <c r="BL19" s="82"/>
      <c r="BM19" s="82"/>
      <c r="BN19" s="82"/>
      <c r="BO19" s="30"/>
      <c r="BP19" s="11"/>
      <c r="BQ19" s="11"/>
      <c r="BR19" s="181"/>
      <c r="BS19" s="180"/>
      <c r="BT19" s="11"/>
      <c r="BU19" s="11"/>
      <c r="BV19" s="11"/>
      <c r="BW19" s="11"/>
      <c r="BX19" s="11"/>
      <c r="BY19" s="11"/>
      <c r="BZ19" s="11"/>
      <c r="CA19" s="30"/>
      <c r="CB19" s="11"/>
      <c r="CC19" s="11"/>
      <c r="CD19" s="181"/>
      <c r="CE19" s="1"/>
      <c r="CF19" s="1"/>
      <c r="CG19" s="1"/>
    </row>
    <row r="20" spans="1:85" outlineLevel="3" x14ac:dyDescent="0.25">
      <c r="A20" s="100"/>
      <c r="B20" s="100"/>
      <c r="C20" s="100"/>
      <c r="E20" s="127">
        <v>3</v>
      </c>
      <c r="H20" s="152" t="s">
        <v>104</v>
      </c>
      <c r="I20" s="161" t="s">
        <v>183</v>
      </c>
      <c r="J20" s="31"/>
      <c r="K20" s="31"/>
      <c r="L20" s="14"/>
      <c r="M20" s="14"/>
      <c r="N20" s="46">
        <f>+N17*0.4</f>
        <v>500000</v>
      </c>
      <c r="O20" s="46">
        <f t="shared" si="2"/>
        <v>425000</v>
      </c>
      <c r="P20" s="80">
        <f t="shared" si="0"/>
        <v>75000</v>
      </c>
      <c r="Q20" s="80">
        <f>+Q17*0.4</f>
        <v>0</v>
      </c>
      <c r="R20" s="95">
        <f>+R17*0.4</f>
        <v>166666.66666666669</v>
      </c>
      <c r="S20" s="95">
        <f>+S17*0.4</f>
        <v>166666.66666666669</v>
      </c>
      <c r="T20" s="95">
        <f>+T17*0.4</f>
        <v>166666.66666666669</v>
      </c>
      <c r="U20" s="95">
        <f>+U17*0.4</f>
        <v>0</v>
      </c>
      <c r="V20" s="19">
        <f>SUM(Q20:U20)</f>
        <v>500000.00000000006</v>
      </c>
      <c r="W20" s="180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81"/>
      <c r="AI20" s="180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81"/>
      <c r="AU20" s="184"/>
      <c r="AV20" s="28"/>
      <c r="AW20" s="28"/>
      <c r="AX20" s="29"/>
      <c r="AY20" s="29"/>
      <c r="AZ20" s="29"/>
      <c r="BA20" s="29"/>
      <c r="BB20" s="82"/>
      <c r="BC20" s="82"/>
      <c r="BD20" s="82"/>
      <c r="BE20" s="28"/>
      <c r="BF20" s="216"/>
      <c r="BG20" s="184"/>
      <c r="BH20" s="29"/>
      <c r="BI20" s="29"/>
      <c r="BJ20" s="29"/>
      <c r="BK20" s="29"/>
      <c r="BL20" s="82"/>
      <c r="BM20" s="82"/>
      <c r="BN20" s="82"/>
      <c r="BO20" s="30"/>
      <c r="BP20" s="11"/>
      <c r="BQ20" s="11"/>
      <c r="BR20" s="181"/>
      <c r="BS20" s="180"/>
      <c r="BT20" s="11"/>
      <c r="BU20" s="11"/>
      <c r="BV20" s="11"/>
      <c r="BW20" s="11"/>
      <c r="BX20" s="11"/>
      <c r="BY20" s="11"/>
      <c r="BZ20" s="11"/>
      <c r="CA20" s="30"/>
      <c r="CB20" s="11"/>
      <c r="CC20" s="11"/>
      <c r="CD20" s="181"/>
      <c r="CE20" s="1"/>
      <c r="CF20" s="1"/>
      <c r="CG20" s="1"/>
    </row>
    <row r="21" spans="1:85" s="108" customFormat="1" ht="41.25" customHeight="1" outlineLevel="3" collapsed="1" x14ac:dyDescent="0.25">
      <c r="A21" s="116"/>
      <c r="B21" s="116"/>
      <c r="C21" s="116"/>
      <c r="D21" s="107">
        <v>4</v>
      </c>
      <c r="E21" s="116"/>
      <c r="F21" s="116"/>
      <c r="H21" s="153" t="s">
        <v>61</v>
      </c>
      <c r="I21" s="160" t="s">
        <v>187</v>
      </c>
      <c r="J21" s="33"/>
      <c r="K21" s="33">
        <v>24</v>
      </c>
      <c r="L21" s="34">
        <v>2019</v>
      </c>
      <c r="M21" s="34">
        <v>2021</v>
      </c>
      <c r="N21" s="40">
        <v>1250000</v>
      </c>
      <c r="O21" s="40">
        <f t="shared" si="2"/>
        <v>1062500</v>
      </c>
      <c r="P21" s="97">
        <f t="shared" si="0"/>
        <v>187500</v>
      </c>
      <c r="Q21" s="97">
        <f>+Q18*0.4</f>
        <v>0</v>
      </c>
      <c r="R21" s="97">
        <f>+N21/3</f>
        <v>416666.66666666669</v>
      </c>
      <c r="S21" s="97">
        <f>+N21/3</f>
        <v>416666.66666666669</v>
      </c>
      <c r="T21" s="97">
        <f>+N21/3</f>
        <v>416666.66666666669</v>
      </c>
      <c r="U21" s="98">
        <f>+U18*0.4</f>
        <v>0</v>
      </c>
      <c r="V21" s="97">
        <f>SUM(V22:V24)</f>
        <v>1250000</v>
      </c>
      <c r="W21" s="182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83"/>
      <c r="AI21" s="182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83"/>
      <c r="AU21" s="182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83"/>
      <c r="BG21" s="182"/>
      <c r="BH21" s="169"/>
      <c r="BI21" s="169"/>
      <c r="BJ21" s="169"/>
      <c r="BK21" s="169"/>
      <c r="BL21" s="169"/>
      <c r="BM21" s="169"/>
      <c r="BN21" s="169"/>
      <c r="BO21" s="169"/>
      <c r="BP21" s="169"/>
      <c r="BQ21" s="169"/>
      <c r="BR21" s="183"/>
      <c r="BS21" s="182"/>
      <c r="BT21" s="169"/>
      <c r="BU21" s="169"/>
      <c r="BV21" s="169"/>
      <c r="BW21" s="169"/>
      <c r="BX21" s="169"/>
      <c r="BY21" s="169"/>
      <c r="BZ21" s="169"/>
      <c r="CA21" s="169"/>
      <c r="CB21" s="169"/>
      <c r="CC21" s="169"/>
      <c r="CD21" s="183"/>
      <c r="CE21" s="35"/>
      <c r="CF21" s="35"/>
      <c r="CG21" s="35"/>
    </row>
    <row r="22" spans="1:85" outlineLevel="3" x14ac:dyDescent="0.25">
      <c r="A22" s="100"/>
      <c r="B22" s="100"/>
      <c r="C22" s="100"/>
      <c r="D22" s="107"/>
      <c r="E22" s="127">
        <v>1</v>
      </c>
      <c r="H22" s="152" t="s">
        <v>105</v>
      </c>
      <c r="I22" s="161" t="s">
        <v>181</v>
      </c>
      <c r="J22" s="31"/>
      <c r="K22" s="31"/>
      <c r="L22" s="14"/>
      <c r="M22" s="14"/>
      <c r="N22" s="46">
        <f>+N21*0.5</f>
        <v>625000</v>
      </c>
      <c r="O22" s="46">
        <f t="shared" si="2"/>
        <v>531250</v>
      </c>
      <c r="P22" s="80">
        <f t="shared" si="0"/>
        <v>93750</v>
      </c>
      <c r="Q22" s="80">
        <f>+Q21*0.5</f>
        <v>0</v>
      </c>
      <c r="R22" s="95">
        <f>+R21*0.5</f>
        <v>208333.33333333334</v>
      </c>
      <c r="S22" s="95">
        <f>+S21*0.5</f>
        <v>208333.33333333334</v>
      </c>
      <c r="T22" s="95">
        <f>+T21*0.5</f>
        <v>208333.33333333334</v>
      </c>
      <c r="U22" s="95">
        <f>+U21*0.5</f>
        <v>0</v>
      </c>
      <c r="V22" s="19">
        <f>SUM(Q22:U22)</f>
        <v>625000</v>
      </c>
      <c r="W22" s="180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81"/>
      <c r="AI22" s="180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81"/>
      <c r="AU22" s="184"/>
      <c r="AV22" s="28"/>
      <c r="AW22" s="29"/>
      <c r="AX22" s="29"/>
      <c r="AY22" s="29"/>
      <c r="AZ22" s="29"/>
      <c r="BA22" s="121"/>
      <c r="BB22" s="29"/>
      <c r="BC22" s="81"/>
      <c r="BD22" s="81"/>
      <c r="BE22" s="81"/>
      <c r="BF22" s="185"/>
      <c r="BG22" s="213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185"/>
      <c r="BS22" s="213"/>
      <c r="BT22" s="81"/>
      <c r="BU22" s="81"/>
      <c r="BV22" s="81"/>
      <c r="BW22" s="81"/>
      <c r="BX22" s="81"/>
      <c r="BY22" s="81"/>
      <c r="BZ22" s="81"/>
      <c r="CA22" s="92"/>
      <c r="CB22" s="11"/>
      <c r="CC22" s="11"/>
      <c r="CD22" s="181"/>
      <c r="CE22" s="1"/>
      <c r="CF22" s="1"/>
      <c r="CG22" s="1"/>
    </row>
    <row r="23" spans="1:85" outlineLevel="3" x14ac:dyDescent="0.25">
      <c r="A23" s="100"/>
      <c r="B23" s="100"/>
      <c r="C23" s="100"/>
      <c r="D23" s="107"/>
      <c r="E23" s="127">
        <v>2</v>
      </c>
      <c r="H23" s="152" t="s">
        <v>106</v>
      </c>
      <c r="I23" s="161" t="s">
        <v>182</v>
      </c>
      <c r="J23" s="31"/>
      <c r="K23" s="31"/>
      <c r="L23" s="14"/>
      <c r="M23" s="14"/>
      <c r="N23" s="46">
        <f>+N21*0.1</f>
        <v>125000</v>
      </c>
      <c r="O23" s="46">
        <f t="shared" si="2"/>
        <v>106250</v>
      </c>
      <c r="P23" s="80">
        <f t="shared" si="0"/>
        <v>18750</v>
      </c>
      <c r="Q23" s="80">
        <f>+Q21*0.1</f>
        <v>0</v>
      </c>
      <c r="R23" s="95">
        <f>+R21*0.1</f>
        <v>41666.666666666672</v>
      </c>
      <c r="S23" s="95">
        <f>+S21*0.1</f>
        <v>41666.666666666672</v>
      </c>
      <c r="T23" s="95">
        <f>+T21*0.1</f>
        <v>41666.666666666672</v>
      </c>
      <c r="U23" s="95">
        <f>+U21*0.1</f>
        <v>0</v>
      </c>
      <c r="V23" s="19">
        <f>SUM(Q23:U23)</f>
        <v>125000.00000000001</v>
      </c>
      <c r="W23" s="180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81"/>
      <c r="AI23" s="180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81"/>
      <c r="AU23" s="180"/>
      <c r="AV23" s="11"/>
      <c r="AW23" s="11"/>
      <c r="AX23" s="11"/>
      <c r="AY23" s="11"/>
      <c r="AZ23" s="28"/>
      <c r="BA23" s="29"/>
      <c r="BB23" s="29"/>
      <c r="BC23" s="82"/>
      <c r="BD23" s="82"/>
      <c r="BE23" s="82"/>
      <c r="BF23" s="186"/>
      <c r="BG23" s="214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186"/>
      <c r="BS23" s="214"/>
      <c r="BT23" s="82"/>
      <c r="BU23" s="82"/>
      <c r="BV23" s="82"/>
      <c r="BW23" s="82"/>
      <c r="BX23" s="82"/>
      <c r="BY23" s="82"/>
      <c r="BZ23" s="82"/>
      <c r="CA23" s="30"/>
      <c r="CB23" s="11"/>
      <c r="CC23" s="11"/>
      <c r="CD23" s="181"/>
      <c r="CE23" s="1"/>
      <c r="CF23" s="1"/>
      <c r="CG23" s="1"/>
    </row>
    <row r="24" spans="1:85" outlineLevel="3" x14ac:dyDescent="0.25">
      <c r="A24" s="100"/>
      <c r="B24" s="100"/>
      <c r="C24" s="100"/>
      <c r="D24" s="107"/>
      <c r="E24" s="127">
        <v>3</v>
      </c>
      <c r="H24" s="152" t="s">
        <v>107</v>
      </c>
      <c r="I24" s="161" t="s">
        <v>183</v>
      </c>
      <c r="J24" s="31"/>
      <c r="K24" s="31"/>
      <c r="L24" s="14"/>
      <c r="M24" s="14"/>
      <c r="N24" s="46">
        <f>+N21*0.4</f>
        <v>500000</v>
      </c>
      <c r="O24" s="46">
        <f t="shared" si="2"/>
        <v>425000</v>
      </c>
      <c r="P24" s="80">
        <f t="shared" si="0"/>
        <v>75000</v>
      </c>
      <c r="Q24" s="80">
        <f>+Q21*0.4</f>
        <v>0</v>
      </c>
      <c r="R24" s="95">
        <f>+R21*0.4</f>
        <v>166666.66666666669</v>
      </c>
      <c r="S24" s="95">
        <f>+S21*0.4</f>
        <v>166666.66666666669</v>
      </c>
      <c r="T24" s="95">
        <f>+T21*0.4</f>
        <v>166666.66666666669</v>
      </c>
      <c r="U24" s="95">
        <f>+U21*0.4</f>
        <v>0</v>
      </c>
      <c r="V24" s="19">
        <f>SUM(Q24:U24)</f>
        <v>500000.00000000006</v>
      </c>
      <c r="W24" s="180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81"/>
      <c r="AI24" s="180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81"/>
      <c r="AU24" s="180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81"/>
      <c r="BG24" s="184"/>
      <c r="BH24" s="28"/>
      <c r="BI24" s="28"/>
      <c r="BJ24" s="29"/>
      <c r="BK24" s="29"/>
      <c r="BL24" s="29"/>
      <c r="BM24" s="29"/>
      <c r="BN24" s="82"/>
      <c r="BO24" s="82"/>
      <c r="BP24" s="82"/>
      <c r="BQ24" s="28"/>
      <c r="BR24" s="216"/>
      <c r="BS24" s="184"/>
      <c r="BT24" s="29"/>
      <c r="BU24" s="29"/>
      <c r="BV24" s="29"/>
      <c r="BW24" s="29"/>
      <c r="BX24" s="82"/>
      <c r="BY24" s="82"/>
      <c r="BZ24" s="82"/>
      <c r="CA24" s="30"/>
      <c r="CB24" s="11"/>
      <c r="CC24" s="11"/>
      <c r="CD24" s="181"/>
      <c r="CE24" s="1"/>
      <c r="CF24" s="1"/>
      <c r="CG24" s="1"/>
    </row>
    <row r="25" spans="1:85" s="100" customFormat="1" ht="42.75" customHeight="1" outlineLevel="2" x14ac:dyDescent="0.25">
      <c r="C25" s="100">
        <v>2</v>
      </c>
      <c r="D25" s="116"/>
      <c r="H25" s="152" t="s">
        <v>3</v>
      </c>
      <c r="I25" s="159" t="s">
        <v>291</v>
      </c>
      <c r="J25" s="96">
        <v>2021</v>
      </c>
      <c r="K25" s="96"/>
      <c r="L25" s="14"/>
      <c r="M25" s="14"/>
      <c r="N25" s="44">
        <v>5000000</v>
      </c>
      <c r="O25" s="44">
        <f t="shared" si="2"/>
        <v>4250000</v>
      </c>
      <c r="P25" s="20">
        <f t="shared" si="0"/>
        <v>750000</v>
      </c>
      <c r="Q25" s="20">
        <f t="shared" ref="Q25:V25" si="5">+Q26+Q30+Q34+Q38</f>
        <v>416666.66666666669</v>
      </c>
      <c r="R25" s="20">
        <f t="shared" si="5"/>
        <v>1250001</v>
      </c>
      <c r="S25" s="20">
        <f t="shared" si="5"/>
        <v>1666664</v>
      </c>
      <c r="T25" s="20">
        <f t="shared" si="5"/>
        <v>1250001</v>
      </c>
      <c r="U25" s="20">
        <f t="shared" si="5"/>
        <v>416667</v>
      </c>
      <c r="V25" s="20">
        <f t="shared" si="5"/>
        <v>4999999.666666667</v>
      </c>
      <c r="W25" s="180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81"/>
      <c r="AI25" s="180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81"/>
      <c r="AU25" s="180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81"/>
      <c r="BG25" s="180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81"/>
      <c r="BS25" s="180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81"/>
      <c r="CE25" s="99"/>
      <c r="CF25" s="99"/>
      <c r="CG25" s="99"/>
    </row>
    <row r="26" spans="1:85" s="108" customFormat="1" ht="41.25" customHeight="1" outlineLevel="3" x14ac:dyDescent="0.25">
      <c r="A26" s="116"/>
      <c r="B26" s="116"/>
      <c r="C26" s="116"/>
      <c r="D26" s="108">
        <v>1</v>
      </c>
      <c r="H26" s="153" t="s">
        <v>62</v>
      </c>
      <c r="I26" s="160" t="s">
        <v>188</v>
      </c>
      <c r="J26" s="33"/>
      <c r="K26" s="33">
        <v>24</v>
      </c>
      <c r="L26" s="34">
        <v>2017</v>
      </c>
      <c r="M26" s="34">
        <v>2019</v>
      </c>
      <c r="N26" s="40">
        <f>+N25/4</f>
        <v>1250000</v>
      </c>
      <c r="O26" s="40">
        <f t="shared" si="2"/>
        <v>1062500</v>
      </c>
      <c r="P26" s="97">
        <f t="shared" si="0"/>
        <v>187500</v>
      </c>
      <c r="Q26" s="97">
        <f>+N26/3</f>
        <v>416666.66666666669</v>
      </c>
      <c r="R26" s="97">
        <v>416667</v>
      </c>
      <c r="S26" s="97">
        <v>416666</v>
      </c>
      <c r="T26" s="98">
        <v>0</v>
      </c>
      <c r="U26" s="98">
        <v>0</v>
      </c>
      <c r="V26" s="97">
        <f>SUM(V27:V29)</f>
        <v>1249999.6666666667</v>
      </c>
      <c r="W26" s="182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83"/>
      <c r="AI26" s="182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83"/>
      <c r="AU26" s="182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83"/>
      <c r="BG26" s="182"/>
      <c r="BH26" s="169"/>
      <c r="BI26" s="169"/>
      <c r="BJ26" s="169"/>
      <c r="BK26" s="169"/>
      <c r="BL26" s="169"/>
      <c r="BM26" s="169"/>
      <c r="BN26" s="169"/>
      <c r="BO26" s="169"/>
      <c r="BP26" s="169"/>
      <c r="BQ26" s="169"/>
      <c r="BR26" s="183"/>
      <c r="BS26" s="182"/>
      <c r="BT26" s="169"/>
      <c r="BU26" s="169"/>
      <c r="BV26" s="169"/>
      <c r="BW26" s="169"/>
      <c r="BX26" s="169"/>
      <c r="BY26" s="169"/>
      <c r="BZ26" s="169"/>
      <c r="CA26" s="169"/>
      <c r="CB26" s="169"/>
      <c r="CC26" s="169"/>
      <c r="CD26" s="183"/>
      <c r="CE26" s="35"/>
      <c r="CF26" s="35"/>
      <c r="CG26" s="35"/>
    </row>
    <row r="27" spans="1:85" outlineLevel="3" x14ac:dyDescent="0.25">
      <c r="A27" s="100"/>
      <c r="B27" s="100"/>
      <c r="C27" s="100"/>
      <c r="E27" s="127">
        <v>1</v>
      </c>
      <c r="H27" s="152" t="s">
        <v>108</v>
      </c>
      <c r="I27" s="161" t="s">
        <v>181</v>
      </c>
      <c r="J27" s="31"/>
      <c r="K27" s="31"/>
      <c r="L27" s="14"/>
      <c r="M27" s="14"/>
      <c r="N27" s="46">
        <f>+N26*0.5</f>
        <v>625000</v>
      </c>
      <c r="O27" s="46">
        <f t="shared" si="2"/>
        <v>531250</v>
      </c>
      <c r="P27" s="80">
        <f t="shared" si="0"/>
        <v>93750</v>
      </c>
      <c r="Q27" s="80">
        <f>+Q26*0.5</f>
        <v>208333.33333333334</v>
      </c>
      <c r="R27" s="95">
        <f>+R26*0.5</f>
        <v>208333.5</v>
      </c>
      <c r="S27" s="95">
        <f>+S26*0.5</f>
        <v>208333</v>
      </c>
      <c r="T27" s="95">
        <f>+T26*0.5</f>
        <v>0</v>
      </c>
      <c r="U27" s="95">
        <f>+U26*0.5</f>
        <v>0</v>
      </c>
      <c r="V27" s="19">
        <f>SUM(Q27:U27)</f>
        <v>624999.83333333337</v>
      </c>
      <c r="W27" s="184"/>
      <c r="X27" s="28"/>
      <c r="Y27" s="29"/>
      <c r="Z27" s="29"/>
      <c r="AA27" s="29"/>
      <c r="AB27" s="29"/>
      <c r="AC27" s="121"/>
      <c r="AD27" s="29"/>
      <c r="AE27" s="81"/>
      <c r="AF27" s="81"/>
      <c r="AG27" s="81"/>
      <c r="AH27" s="185"/>
      <c r="AI27" s="213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185"/>
      <c r="AU27" s="213"/>
      <c r="AV27" s="81"/>
      <c r="AW27" s="81"/>
      <c r="AX27" s="81"/>
      <c r="AY27" s="81"/>
      <c r="AZ27" s="81"/>
      <c r="BA27" s="81"/>
      <c r="BB27" s="81"/>
      <c r="BC27" s="92"/>
      <c r="BD27" s="11"/>
      <c r="BE27" s="11"/>
      <c r="BF27" s="181"/>
      <c r="BG27" s="235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36"/>
      <c r="BS27" s="180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81"/>
      <c r="CE27" s="1"/>
      <c r="CF27" s="1"/>
      <c r="CG27" s="1"/>
    </row>
    <row r="28" spans="1:85" outlineLevel="3" x14ac:dyDescent="0.25">
      <c r="A28" s="100"/>
      <c r="B28" s="100"/>
      <c r="C28" s="100"/>
      <c r="E28" s="127">
        <v>2</v>
      </c>
      <c r="H28" s="152" t="s">
        <v>109</v>
      </c>
      <c r="I28" s="161" t="s">
        <v>182</v>
      </c>
      <c r="J28" s="31"/>
      <c r="K28" s="31"/>
      <c r="L28" s="14"/>
      <c r="M28" s="14"/>
      <c r="N28" s="46">
        <f>+N26*0.1</f>
        <v>125000</v>
      </c>
      <c r="O28" s="46">
        <f t="shared" si="2"/>
        <v>106250</v>
      </c>
      <c r="P28" s="80">
        <f t="shared" si="0"/>
        <v>18750</v>
      </c>
      <c r="Q28" s="80">
        <f>+Q26*0.1</f>
        <v>41666.666666666672</v>
      </c>
      <c r="R28" s="95">
        <f>+R26*0.1</f>
        <v>41666.700000000004</v>
      </c>
      <c r="S28" s="95">
        <f>+S26*0.1</f>
        <v>41666.600000000006</v>
      </c>
      <c r="T28" s="95">
        <f>+T26*0.1</f>
        <v>0</v>
      </c>
      <c r="U28" s="95">
        <f>+U26*0.1</f>
        <v>0</v>
      </c>
      <c r="V28" s="19">
        <f>SUM(Q28:U28)</f>
        <v>124999.96666666667</v>
      </c>
      <c r="W28" s="180"/>
      <c r="X28" s="11"/>
      <c r="Y28" s="11"/>
      <c r="Z28" s="11"/>
      <c r="AA28" s="11"/>
      <c r="AB28" s="28"/>
      <c r="AC28" s="29"/>
      <c r="AD28" s="29"/>
      <c r="AE28" s="82"/>
      <c r="AF28" s="82"/>
      <c r="AG28" s="82"/>
      <c r="AH28" s="186"/>
      <c r="AI28" s="214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186"/>
      <c r="AU28" s="214"/>
      <c r="AV28" s="82"/>
      <c r="AW28" s="82"/>
      <c r="AX28" s="82"/>
      <c r="AY28" s="82"/>
      <c r="AZ28" s="82"/>
      <c r="BA28" s="82"/>
      <c r="BB28" s="82"/>
      <c r="BC28" s="30"/>
      <c r="BD28" s="11"/>
      <c r="BE28" s="11"/>
      <c r="BF28" s="181"/>
      <c r="BG28" s="235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36"/>
      <c r="BS28" s="180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81"/>
      <c r="CE28" s="1"/>
      <c r="CF28" s="1"/>
      <c r="CG28" s="1"/>
    </row>
    <row r="29" spans="1:85" outlineLevel="3" x14ac:dyDescent="0.25">
      <c r="A29" s="100"/>
      <c r="B29" s="100"/>
      <c r="C29" s="100"/>
      <c r="E29" s="127">
        <v>3</v>
      </c>
      <c r="H29" s="152" t="s">
        <v>110</v>
      </c>
      <c r="I29" s="161" t="s">
        <v>183</v>
      </c>
      <c r="J29" s="31"/>
      <c r="K29" s="31"/>
      <c r="L29" s="14"/>
      <c r="M29" s="14"/>
      <c r="N29" s="46">
        <f>+N26*0.4</f>
        <v>500000</v>
      </c>
      <c r="O29" s="46">
        <f t="shared" si="2"/>
        <v>425000</v>
      </c>
      <c r="P29" s="80">
        <f t="shared" si="0"/>
        <v>75000</v>
      </c>
      <c r="Q29" s="80">
        <f>+Q26*0.4</f>
        <v>166666.66666666669</v>
      </c>
      <c r="R29" s="95">
        <f>+R26*0.4</f>
        <v>166666.80000000002</v>
      </c>
      <c r="S29" s="95">
        <f>+S26*0.4</f>
        <v>166666.40000000002</v>
      </c>
      <c r="T29" s="95">
        <f>+T26*0.4</f>
        <v>0</v>
      </c>
      <c r="U29" s="95">
        <f>+U26*0.4</f>
        <v>0</v>
      </c>
      <c r="V29" s="19">
        <f>SUM(Q29:U29)</f>
        <v>499999.8666666667</v>
      </c>
      <c r="W29" s="180"/>
      <c r="X29" s="11"/>
      <c r="Y29" s="11"/>
      <c r="Z29" s="11"/>
      <c r="AA29" s="28"/>
      <c r="AB29" s="28"/>
      <c r="AC29" s="28"/>
      <c r="AD29" s="29"/>
      <c r="AE29" s="29"/>
      <c r="AF29" s="29"/>
      <c r="AG29" s="29"/>
      <c r="AH29" s="186"/>
      <c r="AI29" s="214"/>
      <c r="AJ29" s="82"/>
      <c r="AK29" s="91"/>
      <c r="AL29" s="91"/>
      <c r="AM29" s="91"/>
      <c r="AN29" s="91"/>
      <c r="AO29" s="91"/>
      <c r="AP29" s="91"/>
      <c r="AQ29" s="91"/>
      <c r="AR29" s="91"/>
      <c r="AS29" s="28"/>
      <c r="AT29" s="216"/>
      <c r="AU29" s="184"/>
      <c r="AV29" s="29"/>
      <c r="AW29" s="29"/>
      <c r="AX29" s="29"/>
      <c r="AY29" s="29"/>
      <c r="AZ29" s="82"/>
      <c r="BA29" s="82"/>
      <c r="BB29" s="82"/>
      <c r="BC29" s="30"/>
      <c r="BD29" s="11"/>
      <c r="BE29" s="11"/>
      <c r="BF29" s="181"/>
      <c r="BG29" s="235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36"/>
      <c r="BS29" s="180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81"/>
      <c r="CE29" s="1"/>
      <c r="CF29" s="1"/>
      <c r="CG29" s="1"/>
    </row>
    <row r="30" spans="1:85" s="108" customFormat="1" ht="41.25" customHeight="1" outlineLevel="3" collapsed="1" x14ac:dyDescent="0.25">
      <c r="A30" s="116"/>
      <c r="B30" s="116"/>
      <c r="C30" s="116"/>
      <c r="D30" s="108">
        <v>2</v>
      </c>
      <c r="H30" s="153" t="s">
        <v>63</v>
      </c>
      <c r="I30" s="160" t="s">
        <v>189</v>
      </c>
      <c r="J30" s="33"/>
      <c r="K30" s="33">
        <v>24</v>
      </c>
      <c r="L30" s="34">
        <v>2018</v>
      </c>
      <c r="M30" s="34">
        <v>2020</v>
      </c>
      <c r="N30" s="40">
        <v>1250000</v>
      </c>
      <c r="O30" s="40">
        <f t="shared" si="2"/>
        <v>1062500</v>
      </c>
      <c r="P30" s="97">
        <f t="shared" si="0"/>
        <v>187500</v>
      </c>
      <c r="Q30" s="97">
        <v>0</v>
      </c>
      <c r="R30" s="97">
        <v>416667</v>
      </c>
      <c r="S30" s="97">
        <v>416666</v>
      </c>
      <c r="T30" s="98">
        <v>416667</v>
      </c>
      <c r="U30" s="98"/>
      <c r="V30" s="97">
        <f>SUM(V31:V33)</f>
        <v>1250000</v>
      </c>
      <c r="W30" s="182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83"/>
      <c r="AI30" s="182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83"/>
      <c r="AU30" s="182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83"/>
      <c r="BG30" s="182"/>
      <c r="BH30" s="169"/>
      <c r="BI30" s="169"/>
      <c r="BJ30" s="169"/>
      <c r="BK30" s="169"/>
      <c r="BL30" s="169"/>
      <c r="BM30" s="169"/>
      <c r="BN30" s="169"/>
      <c r="BO30" s="169"/>
      <c r="BP30" s="169"/>
      <c r="BQ30" s="169"/>
      <c r="BR30" s="183"/>
      <c r="BS30" s="182"/>
      <c r="BT30" s="169"/>
      <c r="BU30" s="169"/>
      <c r="BV30" s="169"/>
      <c r="BW30" s="169"/>
      <c r="BX30" s="169"/>
      <c r="BY30" s="169"/>
      <c r="BZ30" s="169"/>
      <c r="CA30" s="169"/>
      <c r="CB30" s="169"/>
      <c r="CC30" s="169"/>
      <c r="CD30" s="183"/>
      <c r="CE30" s="35"/>
      <c r="CF30" s="35"/>
      <c r="CG30" s="35"/>
    </row>
    <row r="31" spans="1:85" outlineLevel="3" x14ac:dyDescent="0.25">
      <c r="A31" s="100"/>
      <c r="B31" s="100"/>
      <c r="C31" s="100"/>
      <c r="E31" s="127">
        <v>1</v>
      </c>
      <c r="H31" s="152" t="s">
        <v>111</v>
      </c>
      <c r="I31" s="161" t="s">
        <v>181</v>
      </c>
      <c r="J31" s="31"/>
      <c r="K31" s="31"/>
      <c r="L31" s="14"/>
      <c r="M31" s="14"/>
      <c r="N31" s="46">
        <f>+N30*0.5</f>
        <v>625000</v>
      </c>
      <c r="O31" s="46">
        <f t="shared" si="2"/>
        <v>531250</v>
      </c>
      <c r="P31" s="80">
        <f t="shared" si="0"/>
        <v>93750</v>
      </c>
      <c r="Q31" s="80">
        <f>+Q30*0.5</f>
        <v>0</v>
      </c>
      <c r="R31" s="95">
        <f>+R30*0.5</f>
        <v>208333.5</v>
      </c>
      <c r="S31" s="95">
        <f>+S30*0.5</f>
        <v>208333</v>
      </c>
      <c r="T31" s="95">
        <f>+T30*0.5</f>
        <v>208333.5</v>
      </c>
      <c r="U31" s="95">
        <f>+U30*0.5</f>
        <v>0</v>
      </c>
      <c r="V31" s="19">
        <f>SUM(Q31:U31)</f>
        <v>625000</v>
      </c>
      <c r="W31" s="180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81"/>
      <c r="AI31" s="184"/>
      <c r="AJ31" s="28"/>
      <c r="AK31" s="29"/>
      <c r="AL31" s="29"/>
      <c r="AM31" s="29"/>
      <c r="AN31" s="29"/>
      <c r="AO31" s="121"/>
      <c r="AP31" s="29"/>
      <c r="AQ31" s="81"/>
      <c r="AR31" s="81"/>
      <c r="AS31" s="81"/>
      <c r="AT31" s="185"/>
      <c r="AU31" s="213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185"/>
      <c r="BG31" s="213"/>
      <c r="BH31" s="81"/>
      <c r="BI31" s="81"/>
      <c r="BJ31" s="81"/>
      <c r="BK31" s="81"/>
      <c r="BL31" s="81"/>
      <c r="BM31" s="81"/>
      <c r="BN31" s="81"/>
      <c r="BO31" s="92"/>
      <c r="BP31" s="27"/>
      <c r="BQ31" s="27"/>
      <c r="BR31" s="236"/>
      <c r="BS31" s="180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81"/>
      <c r="CE31" s="1"/>
      <c r="CF31" s="1"/>
      <c r="CG31" s="1"/>
    </row>
    <row r="32" spans="1:85" outlineLevel="3" x14ac:dyDescent="0.25">
      <c r="A32" s="100"/>
      <c r="B32" s="100"/>
      <c r="C32" s="100"/>
      <c r="E32" s="127">
        <v>2</v>
      </c>
      <c r="H32" s="152" t="s">
        <v>112</v>
      </c>
      <c r="I32" s="161" t="s">
        <v>182</v>
      </c>
      <c r="J32" s="31"/>
      <c r="K32" s="31"/>
      <c r="L32" s="14"/>
      <c r="M32" s="14"/>
      <c r="N32" s="46">
        <f>+N30*0.1</f>
        <v>125000</v>
      </c>
      <c r="O32" s="46">
        <f t="shared" si="2"/>
        <v>106250</v>
      </c>
      <c r="P32" s="80">
        <f t="shared" si="0"/>
        <v>18750</v>
      </c>
      <c r="Q32" s="80">
        <f>+Q30*0.1</f>
        <v>0</v>
      </c>
      <c r="R32" s="95">
        <f>+R30*0.1</f>
        <v>41666.700000000004</v>
      </c>
      <c r="S32" s="95">
        <f>+S30*0.1</f>
        <v>41666.600000000006</v>
      </c>
      <c r="T32" s="95">
        <f>+T30*0.1</f>
        <v>41666.700000000004</v>
      </c>
      <c r="U32" s="95">
        <f>+U30*0.1</f>
        <v>0</v>
      </c>
      <c r="V32" s="19">
        <f>SUM(Q32:U32)</f>
        <v>125000.00000000003</v>
      </c>
      <c r="W32" s="180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81"/>
      <c r="AI32" s="180"/>
      <c r="AJ32" s="11"/>
      <c r="AK32" s="11"/>
      <c r="AL32" s="11"/>
      <c r="AM32" s="11"/>
      <c r="AN32" s="28"/>
      <c r="AO32" s="29"/>
      <c r="AP32" s="29"/>
      <c r="AQ32" s="82"/>
      <c r="AR32" s="82"/>
      <c r="AS32" s="82"/>
      <c r="AT32" s="186"/>
      <c r="AU32" s="214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186"/>
      <c r="BG32" s="214"/>
      <c r="BH32" s="82"/>
      <c r="BI32" s="82"/>
      <c r="BJ32" s="82"/>
      <c r="BK32" s="82"/>
      <c r="BL32" s="82"/>
      <c r="BM32" s="82"/>
      <c r="BN32" s="82"/>
      <c r="BO32" s="30"/>
      <c r="BP32" s="27"/>
      <c r="BQ32" s="27"/>
      <c r="BR32" s="236"/>
      <c r="BS32" s="180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81"/>
      <c r="CE32" s="1"/>
      <c r="CF32" s="1"/>
      <c r="CG32" s="1"/>
    </row>
    <row r="33" spans="1:85" outlineLevel="3" x14ac:dyDescent="0.25">
      <c r="A33" s="100"/>
      <c r="B33" s="100"/>
      <c r="C33" s="100"/>
      <c r="E33" s="127">
        <v>3</v>
      </c>
      <c r="H33" s="152" t="s">
        <v>113</v>
      </c>
      <c r="I33" s="161" t="s">
        <v>183</v>
      </c>
      <c r="J33" s="31"/>
      <c r="K33" s="31"/>
      <c r="L33" s="14"/>
      <c r="M33" s="14"/>
      <c r="N33" s="46">
        <f>+N30*0.4</f>
        <v>500000</v>
      </c>
      <c r="O33" s="46">
        <f t="shared" si="2"/>
        <v>425000</v>
      </c>
      <c r="P33" s="80">
        <f t="shared" si="0"/>
        <v>75000</v>
      </c>
      <c r="Q33" s="80">
        <f>+Q30*0.4</f>
        <v>0</v>
      </c>
      <c r="R33" s="95">
        <f>+R30*0.4</f>
        <v>166666.80000000002</v>
      </c>
      <c r="S33" s="95">
        <f>+S30*0.4</f>
        <v>166666.40000000002</v>
      </c>
      <c r="T33" s="95">
        <f>+T30*0.4</f>
        <v>166666.80000000002</v>
      </c>
      <c r="U33" s="95">
        <f>+U30*0.4</f>
        <v>0</v>
      </c>
      <c r="V33" s="19">
        <f>SUM(Q33:U33)</f>
        <v>500000.00000000012</v>
      </c>
      <c r="W33" s="180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81"/>
      <c r="AI33" s="180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81"/>
      <c r="AU33" s="184"/>
      <c r="AV33" s="28"/>
      <c r="AW33" s="28"/>
      <c r="AX33" s="29"/>
      <c r="AY33" s="29"/>
      <c r="AZ33" s="29"/>
      <c r="BA33" s="29"/>
      <c r="BB33" s="82"/>
      <c r="BC33" s="82"/>
      <c r="BD33" s="82"/>
      <c r="BE33" s="28"/>
      <c r="BF33" s="216"/>
      <c r="BG33" s="184"/>
      <c r="BH33" s="29"/>
      <c r="BI33" s="29"/>
      <c r="BJ33" s="29"/>
      <c r="BK33" s="29"/>
      <c r="BL33" s="82"/>
      <c r="BM33" s="82"/>
      <c r="BN33" s="82"/>
      <c r="BO33" s="30"/>
      <c r="BP33" s="27"/>
      <c r="BQ33" s="27"/>
      <c r="BR33" s="236"/>
      <c r="BS33" s="180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81"/>
      <c r="CE33" s="1"/>
      <c r="CF33" s="1"/>
      <c r="CG33" s="1"/>
    </row>
    <row r="34" spans="1:85" s="108" customFormat="1" ht="41.25" customHeight="1" outlineLevel="3" collapsed="1" x14ac:dyDescent="0.25">
      <c r="A34" s="116"/>
      <c r="B34" s="116"/>
      <c r="C34" s="116"/>
      <c r="D34" s="108">
        <v>3</v>
      </c>
      <c r="H34" s="153" t="s">
        <v>64</v>
      </c>
      <c r="I34" s="160" t="s">
        <v>190</v>
      </c>
      <c r="J34" s="33"/>
      <c r="K34" s="33">
        <v>24</v>
      </c>
      <c r="L34" s="34">
        <v>2018</v>
      </c>
      <c r="M34" s="34">
        <v>2020</v>
      </c>
      <c r="N34" s="40">
        <v>1250000</v>
      </c>
      <c r="O34" s="40">
        <f t="shared" si="2"/>
        <v>1062500</v>
      </c>
      <c r="P34" s="97">
        <f t="shared" si="0"/>
        <v>187500</v>
      </c>
      <c r="Q34" s="97">
        <v>0</v>
      </c>
      <c r="R34" s="97">
        <v>416667</v>
      </c>
      <c r="S34" s="97">
        <v>416666</v>
      </c>
      <c r="T34" s="98">
        <v>416667</v>
      </c>
      <c r="U34" s="98"/>
      <c r="V34" s="97">
        <f>SUM(V35:V37)</f>
        <v>1250000</v>
      </c>
      <c r="W34" s="182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83"/>
      <c r="AI34" s="182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83"/>
      <c r="AU34" s="182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83"/>
      <c r="BG34" s="182"/>
      <c r="BH34" s="169"/>
      <c r="BI34" s="169"/>
      <c r="BJ34" s="169"/>
      <c r="BK34" s="169"/>
      <c r="BL34" s="169"/>
      <c r="BM34" s="169"/>
      <c r="BN34" s="169"/>
      <c r="BO34" s="169"/>
      <c r="BP34" s="169"/>
      <c r="BQ34" s="169"/>
      <c r="BR34" s="183"/>
      <c r="BS34" s="182"/>
      <c r="BT34" s="169"/>
      <c r="BU34" s="169"/>
      <c r="BV34" s="169"/>
      <c r="BW34" s="169"/>
      <c r="BX34" s="169"/>
      <c r="BY34" s="169"/>
      <c r="BZ34" s="169"/>
      <c r="CA34" s="169"/>
      <c r="CB34" s="169"/>
      <c r="CC34" s="169"/>
      <c r="CD34" s="183"/>
      <c r="CE34" s="35"/>
      <c r="CF34" s="35"/>
      <c r="CG34" s="35"/>
    </row>
    <row r="35" spans="1:85" outlineLevel="3" x14ac:dyDescent="0.25">
      <c r="A35" s="100"/>
      <c r="B35" s="100"/>
      <c r="C35" s="100"/>
      <c r="E35" s="127">
        <v>1</v>
      </c>
      <c r="H35" s="152" t="s">
        <v>114</v>
      </c>
      <c r="I35" s="161" t="s">
        <v>181</v>
      </c>
      <c r="J35" s="31"/>
      <c r="K35" s="31"/>
      <c r="L35" s="14"/>
      <c r="M35" s="14"/>
      <c r="N35" s="42">
        <f>+N34*0.5</f>
        <v>625000</v>
      </c>
      <c r="O35" s="42">
        <f t="shared" si="2"/>
        <v>531250</v>
      </c>
      <c r="P35" s="19">
        <f t="shared" si="0"/>
        <v>93750</v>
      </c>
      <c r="Q35" s="80">
        <f>+Q34*0.5</f>
        <v>0</v>
      </c>
      <c r="R35" s="95">
        <f>+R34*0.5</f>
        <v>208333.5</v>
      </c>
      <c r="S35" s="95">
        <f>+S34*0.5</f>
        <v>208333</v>
      </c>
      <c r="T35" s="95">
        <f>+T34*0.5</f>
        <v>208333.5</v>
      </c>
      <c r="U35" s="95">
        <f>+U34*0.5</f>
        <v>0</v>
      </c>
      <c r="V35" s="19">
        <f>SUM(Q35:U35)</f>
        <v>625000</v>
      </c>
      <c r="W35" s="180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81"/>
      <c r="AI35" s="184"/>
      <c r="AJ35" s="28"/>
      <c r="AK35" s="29"/>
      <c r="AL35" s="29"/>
      <c r="AM35" s="29"/>
      <c r="AN35" s="29"/>
      <c r="AO35" s="121"/>
      <c r="AP35" s="29"/>
      <c r="AQ35" s="81"/>
      <c r="AR35" s="81"/>
      <c r="AS35" s="81"/>
      <c r="AT35" s="185"/>
      <c r="AU35" s="213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185"/>
      <c r="BG35" s="213"/>
      <c r="BH35" s="81"/>
      <c r="BI35" s="81"/>
      <c r="BJ35" s="81"/>
      <c r="BK35" s="81"/>
      <c r="BL35" s="81"/>
      <c r="BM35" s="81"/>
      <c r="BN35" s="81"/>
      <c r="BO35" s="92"/>
      <c r="BP35" s="30"/>
      <c r="BQ35" s="30"/>
      <c r="BR35" s="237"/>
      <c r="BS35" s="180"/>
      <c r="BT35" s="11"/>
      <c r="BU35" s="11"/>
      <c r="BV35" s="11"/>
      <c r="BW35" s="11"/>
      <c r="BX35" s="11"/>
      <c r="BY35" s="11"/>
      <c r="BZ35" s="11"/>
      <c r="CA35" s="30"/>
      <c r="CB35" s="11"/>
      <c r="CC35" s="11"/>
      <c r="CD35" s="181"/>
      <c r="CE35" s="1"/>
      <c r="CF35" s="1"/>
      <c r="CG35" s="1"/>
    </row>
    <row r="36" spans="1:85" outlineLevel="3" x14ac:dyDescent="0.25">
      <c r="A36" s="100"/>
      <c r="B36" s="100"/>
      <c r="C36" s="100"/>
      <c r="E36" s="127">
        <v>2</v>
      </c>
      <c r="H36" s="152" t="s">
        <v>115</v>
      </c>
      <c r="I36" s="161" t="s">
        <v>182</v>
      </c>
      <c r="J36" s="31"/>
      <c r="K36" s="31"/>
      <c r="L36" s="14"/>
      <c r="M36" s="14"/>
      <c r="N36" s="42">
        <f>+N34*0.1</f>
        <v>125000</v>
      </c>
      <c r="O36" s="42">
        <f t="shared" si="2"/>
        <v>106250</v>
      </c>
      <c r="P36" s="19">
        <f t="shared" si="0"/>
        <v>18750</v>
      </c>
      <c r="Q36" s="80">
        <f>+Q34*0.1</f>
        <v>0</v>
      </c>
      <c r="R36" s="95">
        <f>+R34*0.1</f>
        <v>41666.700000000004</v>
      </c>
      <c r="S36" s="95">
        <f>+S34*0.1</f>
        <v>41666.600000000006</v>
      </c>
      <c r="T36" s="95">
        <f>+T34*0.1</f>
        <v>41666.700000000004</v>
      </c>
      <c r="U36" s="95">
        <f>+U34*0.1</f>
        <v>0</v>
      </c>
      <c r="V36" s="19">
        <f>SUM(Q36:U36)</f>
        <v>125000.00000000003</v>
      </c>
      <c r="W36" s="180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81"/>
      <c r="AI36" s="180"/>
      <c r="AJ36" s="11"/>
      <c r="AK36" s="11"/>
      <c r="AL36" s="11"/>
      <c r="AM36" s="11"/>
      <c r="AN36" s="28"/>
      <c r="AO36" s="29"/>
      <c r="AP36" s="29"/>
      <c r="AQ36" s="82"/>
      <c r="AR36" s="82"/>
      <c r="AS36" s="82"/>
      <c r="AT36" s="186"/>
      <c r="AU36" s="214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186"/>
      <c r="BG36" s="214"/>
      <c r="BH36" s="82"/>
      <c r="BI36" s="82"/>
      <c r="BJ36" s="82"/>
      <c r="BK36" s="82"/>
      <c r="BL36" s="82"/>
      <c r="BM36" s="82"/>
      <c r="BN36" s="82"/>
      <c r="BO36" s="30"/>
      <c r="BP36" s="30"/>
      <c r="BQ36" s="30"/>
      <c r="BR36" s="237"/>
      <c r="BS36" s="180"/>
      <c r="BT36" s="11"/>
      <c r="BU36" s="11"/>
      <c r="BV36" s="11"/>
      <c r="BW36" s="11"/>
      <c r="BX36" s="11"/>
      <c r="BY36" s="11"/>
      <c r="BZ36" s="11"/>
      <c r="CA36" s="30"/>
      <c r="CB36" s="11"/>
      <c r="CC36" s="11"/>
      <c r="CD36" s="181"/>
      <c r="CE36" s="1"/>
      <c r="CF36" s="1"/>
      <c r="CG36" s="1"/>
    </row>
    <row r="37" spans="1:85" outlineLevel="3" x14ac:dyDescent="0.25">
      <c r="A37" s="100"/>
      <c r="B37" s="100"/>
      <c r="C37" s="100"/>
      <c r="E37" s="127">
        <v>3</v>
      </c>
      <c r="H37" s="152" t="s">
        <v>116</v>
      </c>
      <c r="I37" s="161" t="s">
        <v>183</v>
      </c>
      <c r="J37" s="31"/>
      <c r="K37" s="31"/>
      <c r="L37" s="14"/>
      <c r="M37" s="14"/>
      <c r="N37" s="42">
        <f>+N34*0.4</f>
        <v>500000</v>
      </c>
      <c r="O37" s="42">
        <f t="shared" si="2"/>
        <v>425000</v>
      </c>
      <c r="P37" s="19">
        <f t="shared" si="0"/>
        <v>75000</v>
      </c>
      <c r="Q37" s="80">
        <f>+Q34*0.4</f>
        <v>0</v>
      </c>
      <c r="R37" s="95">
        <f>+R34*0.4</f>
        <v>166666.80000000002</v>
      </c>
      <c r="S37" s="95">
        <f>+S34*0.4</f>
        <v>166666.40000000002</v>
      </c>
      <c r="T37" s="95">
        <f>+T34*0.4</f>
        <v>166666.80000000002</v>
      </c>
      <c r="U37" s="95">
        <f>+U34*0.4</f>
        <v>0</v>
      </c>
      <c r="V37" s="19">
        <f>SUM(Q37:U37)</f>
        <v>500000.00000000012</v>
      </c>
      <c r="W37" s="180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81"/>
      <c r="AI37" s="180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81"/>
      <c r="AU37" s="184"/>
      <c r="AV37" s="28"/>
      <c r="AW37" s="28"/>
      <c r="AX37" s="29"/>
      <c r="AY37" s="29"/>
      <c r="AZ37" s="29"/>
      <c r="BA37" s="29"/>
      <c r="BB37" s="82"/>
      <c r="BC37" s="82"/>
      <c r="BD37" s="82"/>
      <c r="BE37" s="28"/>
      <c r="BF37" s="216"/>
      <c r="BG37" s="184"/>
      <c r="BH37" s="29"/>
      <c r="BI37" s="29"/>
      <c r="BJ37" s="29"/>
      <c r="BK37" s="29"/>
      <c r="BL37" s="82"/>
      <c r="BM37" s="82"/>
      <c r="BN37" s="82"/>
      <c r="BO37" s="30"/>
      <c r="BP37" s="30"/>
      <c r="BQ37" s="30"/>
      <c r="BR37" s="237"/>
      <c r="BS37" s="180"/>
      <c r="BT37" s="11"/>
      <c r="BU37" s="11"/>
      <c r="BV37" s="11"/>
      <c r="BW37" s="11"/>
      <c r="BX37" s="11"/>
      <c r="BY37" s="11"/>
      <c r="BZ37" s="11"/>
      <c r="CA37" s="30"/>
      <c r="CB37" s="11"/>
      <c r="CC37" s="11"/>
      <c r="CD37" s="181"/>
      <c r="CE37" s="1"/>
      <c r="CF37" s="1"/>
      <c r="CG37" s="1"/>
    </row>
    <row r="38" spans="1:85" s="108" customFormat="1" ht="41.25" customHeight="1" outlineLevel="3" collapsed="1" x14ac:dyDescent="0.25">
      <c r="A38" s="116"/>
      <c r="B38" s="116"/>
      <c r="C38" s="116"/>
      <c r="D38" s="108">
        <v>4</v>
      </c>
      <c r="H38" s="153" t="s">
        <v>65</v>
      </c>
      <c r="I38" s="160" t="s">
        <v>191</v>
      </c>
      <c r="J38" s="33"/>
      <c r="K38" s="33">
        <v>24</v>
      </c>
      <c r="L38" s="34">
        <v>2019</v>
      </c>
      <c r="M38" s="34">
        <v>2021</v>
      </c>
      <c r="N38" s="40">
        <v>1250000</v>
      </c>
      <c r="O38" s="40">
        <f t="shared" si="2"/>
        <v>1062500</v>
      </c>
      <c r="P38" s="97">
        <f t="shared" si="0"/>
        <v>187500</v>
      </c>
      <c r="Q38" s="97">
        <v>0</v>
      </c>
      <c r="R38" s="97"/>
      <c r="S38" s="97">
        <v>416666</v>
      </c>
      <c r="T38" s="98">
        <v>416667</v>
      </c>
      <c r="U38" s="98">
        <v>416667</v>
      </c>
      <c r="V38" s="97">
        <f>SUM(V39:V41)</f>
        <v>1250000</v>
      </c>
      <c r="W38" s="182"/>
      <c r="X38" s="169"/>
      <c r="Y38" s="169"/>
      <c r="Z38" s="169"/>
      <c r="AA38" s="169"/>
      <c r="AB38" s="169"/>
      <c r="AC38" s="169"/>
      <c r="AD38" s="169"/>
      <c r="AE38" s="169"/>
      <c r="AF38" s="169"/>
      <c r="AG38" s="169"/>
      <c r="AH38" s="183"/>
      <c r="AI38" s="182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83"/>
      <c r="AU38" s="182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83"/>
      <c r="BG38" s="182"/>
      <c r="BH38" s="169"/>
      <c r="BI38" s="169"/>
      <c r="BJ38" s="169"/>
      <c r="BK38" s="169"/>
      <c r="BL38" s="169"/>
      <c r="BM38" s="169"/>
      <c r="BN38" s="169"/>
      <c r="BO38" s="169"/>
      <c r="BP38" s="169"/>
      <c r="BQ38" s="169"/>
      <c r="BR38" s="183"/>
      <c r="BS38" s="182"/>
      <c r="BT38" s="169"/>
      <c r="BU38" s="169"/>
      <c r="BV38" s="169"/>
      <c r="BW38" s="169"/>
      <c r="BX38" s="169"/>
      <c r="BY38" s="169"/>
      <c r="BZ38" s="169"/>
      <c r="CA38" s="169"/>
      <c r="CB38" s="169"/>
      <c r="CC38" s="169"/>
      <c r="CD38" s="183"/>
      <c r="CE38" s="35"/>
      <c r="CF38" s="35"/>
      <c r="CG38" s="35"/>
    </row>
    <row r="39" spans="1:85" outlineLevel="3" x14ac:dyDescent="0.25">
      <c r="A39" s="100"/>
      <c r="B39" s="100"/>
      <c r="C39" s="100"/>
      <c r="E39" s="127">
        <v>1</v>
      </c>
      <c r="H39" s="152" t="s">
        <v>117</v>
      </c>
      <c r="I39" s="161" t="s">
        <v>181</v>
      </c>
      <c r="J39" s="31"/>
      <c r="K39" s="31"/>
      <c r="L39" s="14"/>
      <c r="M39" s="14"/>
      <c r="N39" s="42">
        <f>+N38*0.5</f>
        <v>625000</v>
      </c>
      <c r="O39" s="42">
        <f t="shared" si="2"/>
        <v>531250</v>
      </c>
      <c r="P39" s="19">
        <f t="shared" si="0"/>
        <v>93750</v>
      </c>
      <c r="Q39" s="80">
        <f>+Q38*0.5</f>
        <v>0</v>
      </c>
      <c r="R39" s="95">
        <f>+R38*0.5</f>
        <v>0</v>
      </c>
      <c r="S39" s="95">
        <f>+S38*0.5</f>
        <v>208333</v>
      </c>
      <c r="T39" s="95">
        <f>+T38*0.5</f>
        <v>208333.5</v>
      </c>
      <c r="U39" s="95">
        <f>+U38*0.5</f>
        <v>208333.5</v>
      </c>
      <c r="V39" s="19">
        <f>SUM(Q39:U39)</f>
        <v>625000</v>
      </c>
      <c r="W39" s="180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81"/>
      <c r="AI39" s="180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81"/>
      <c r="AU39" s="184"/>
      <c r="AV39" s="28"/>
      <c r="AW39" s="29"/>
      <c r="AX39" s="29"/>
      <c r="AY39" s="29"/>
      <c r="AZ39" s="29"/>
      <c r="BA39" s="121"/>
      <c r="BB39" s="29"/>
      <c r="BC39" s="81"/>
      <c r="BD39" s="81"/>
      <c r="BE39" s="81"/>
      <c r="BF39" s="185"/>
      <c r="BG39" s="213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185"/>
      <c r="BS39" s="213"/>
      <c r="BT39" s="81"/>
      <c r="BU39" s="81"/>
      <c r="BV39" s="81"/>
      <c r="BW39" s="81"/>
      <c r="BX39" s="81"/>
      <c r="BY39" s="81"/>
      <c r="BZ39" s="81"/>
      <c r="CA39" s="92"/>
      <c r="CB39" s="11"/>
      <c r="CC39" s="11"/>
      <c r="CD39" s="181"/>
      <c r="CE39" s="1"/>
      <c r="CF39" s="1"/>
      <c r="CG39" s="1"/>
    </row>
    <row r="40" spans="1:85" outlineLevel="3" x14ac:dyDescent="0.25">
      <c r="A40" s="100"/>
      <c r="B40" s="100"/>
      <c r="C40" s="100"/>
      <c r="E40" s="127">
        <v>2</v>
      </c>
      <c r="H40" s="152" t="s">
        <v>118</v>
      </c>
      <c r="I40" s="161" t="s">
        <v>182</v>
      </c>
      <c r="J40" s="31"/>
      <c r="K40" s="31"/>
      <c r="L40" s="14"/>
      <c r="M40" s="14"/>
      <c r="N40" s="42">
        <f>+N38*0.1</f>
        <v>125000</v>
      </c>
      <c r="O40" s="42">
        <f t="shared" si="2"/>
        <v>106250</v>
      </c>
      <c r="P40" s="19">
        <f t="shared" si="0"/>
        <v>18750</v>
      </c>
      <c r="Q40" s="80">
        <f>+Q38*0.1</f>
        <v>0</v>
      </c>
      <c r="R40" s="95">
        <f>+R38*0.1</f>
        <v>0</v>
      </c>
      <c r="S40" s="95">
        <f>+S38*0.1</f>
        <v>41666.600000000006</v>
      </c>
      <c r="T40" s="95">
        <f>+T38*0.1</f>
        <v>41666.700000000004</v>
      </c>
      <c r="U40" s="95">
        <f>+U38*0.1</f>
        <v>41666.700000000004</v>
      </c>
      <c r="V40" s="19">
        <f>SUM(Q40:U40)</f>
        <v>125000.00000000003</v>
      </c>
      <c r="W40" s="180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81"/>
      <c r="AI40" s="180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81"/>
      <c r="AU40" s="180"/>
      <c r="AV40" s="11"/>
      <c r="AW40" s="11"/>
      <c r="AX40" s="11"/>
      <c r="AY40" s="11"/>
      <c r="AZ40" s="28"/>
      <c r="BA40" s="29"/>
      <c r="BB40" s="29"/>
      <c r="BC40" s="82"/>
      <c r="BD40" s="82"/>
      <c r="BE40" s="82"/>
      <c r="BF40" s="186"/>
      <c r="BG40" s="214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186"/>
      <c r="BS40" s="214"/>
      <c r="BT40" s="82"/>
      <c r="BU40" s="82"/>
      <c r="BV40" s="82"/>
      <c r="BW40" s="82"/>
      <c r="BX40" s="82"/>
      <c r="BY40" s="82"/>
      <c r="BZ40" s="82"/>
      <c r="CA40" s="30"/>
      <c r="CB40" s="11"/>
      <c r="CC40" s="11"/>
      <c r="CD40" s="181"/>
      <c r="CE40" s="1"/>
      <c r="CF40" s="1"/>
      <c r="CG40" s="1"/>
    </row>
    <row r="41" spans="1:85" outlineLevel="3" x14ac:dyDescent="0.25">
      <c r="A41" s="100"/>
      <c r="B41" s="100"/>
      <c r="C41" s="100"/>
      <c r="E41" s="127">
        <v>3</v>
      </c>
      <c r="H41" s="152" t="s">
        <v>119</v>
      </c>
      <c r="I41" s="161" t="s">
        <v>183</v>
      </c>
      <c r="J41" s="31"/>
      <c r="K41" s="31"/>
      <c r="L41" s="14"/>
      <c r="M41" s="14"/>
      <c r="N41" s="42">
        <f>+N38*0.4</f>
        <v>500000</v>
      </c>
      <c r="O41" s="42">
        <f t="shared" si="2"/>
        <v>425000</v>
      </c>
      <c r="P41" s="19">
        <f t="shared" si="0"/>
        <v>75000</v>
      </c>
      <c r="Q41" s="80">
        <f>+Q38*0.4</f>
        <v>0</v>
      </c>
      <c r="R41" s="95">
        <f>+R38*0.4</f>
        <v>0</v>
      </c>
      <c r="S41" s="95">
        <f>+S38*0.4</f>
        <v>166666.40000000002</v>
      </c>
      <c r="T41" s="95">
        <f>+T38*0.4</f>
        <v>166666.80000000002</v>
      </c>
      <c r="U41" s="95">
        <f>+U38*0.4</f>
        <v>166666.80000000002</v>
      </c>
      <c r="V41" s="19">
        <f>SUM(Q41:U41)</f>
        <v>500000.00000000012</v>
      </c>
      <c r="W41" s="180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81"/>
      <c r="AI41" s="180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81"/>
      <c r="AU41" s="180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81"/>
      <c r="BG41" s="184"/>
      <c r="BH41" s="28"/>
      <c r="BI41" s="28"/>
      <c r="BJ41" s="29"/>
      <c r="BK41" s="29"/>
      <c r="BL41" s="29"/>
      <c r="BM41" s="29"/>
      <c r="BN41" s="82"/>
      <c r="BO41" s="82"/>
      <c r="BP41" s="82"/>
      <c r="BQ41" s="28"/>
      <c r="BR41" s="216"/>
      <c r="BS41" s="184"/>
      <c r="BT41" s="29"/>
      <c r="BU41" s="29"/>
      <c r="BV41" s="29"/>
      <c r="BW41" s="29"/>
      <c r="BX41" s="82"/>
      <c r="BY41" s="82"/>
      <c r="BZ41" s="82"/>
      <c r="CA41" s="30"/>
      <c r="CB41" s="11"/>
      <c r="CC41" s="11"/>
      <c r="CD41" s="181"/>
      <c r="CE41" s="1"/>
      <c r="CF41" s="1"/>
      <c r="CG41" s="1"/>
    </row>
    <row r="42" spans="1:85" s="100" customFormat="1" ht="42.75" customHeight="1" outlineLevel="2" x14ac:dyDescent="0.25">
      <c r="C42" s="100">
        <v>3</v>
      </c>
      <c r="D42" s="116"/>
      <c r="H42" s="152" t="s">
        <v>5</v>
      </c>
      <c r="I42" s="159" t="s">
        <v>292</v>
      </c>
      <c r="J42" s="96">
        <v>2021</v>
      </c>
      <c r="K42" s="96"/>
      <c r="L42" s="14"/>
      <c r="M42" s="14"/>
      <c r="N42" s="44">
        <v>5000000</v>
      </c>
      <c r="O42" s="44">
        <f t="shared" si="2"/>
        <v>4250000</v>
      </c>
      <c r="P42" s="20">
        <f t="shared" si="0"/>
        <v>750000</v>
      </c>
      <c r="Q42" s="20">
        <f t="shared" ref="Q42:V42" si="6">+Q43+Q47+Q51+Q55</f>
        <v>416666.66666666669</v>
      </c>
      <c r="R42" s="20">
        <f t="shared" si="6"/>
        <v>1250000.3333333335</v>
      </c>
      <c r="S42" s="20">
        <f t="shared" si="6"/>
        <v>1666667</v>
      </c>
      <c r="T42" s="20">
        <f t="shared" si="6"/>
        <v>1250000</v>
      </c>
      <c r="U42" s="20">
        <f t="shared" si="6"/>
        <v>416666.66666666669</v>
      </c>
      <c r="V42" s="20">
        <f t="shared" si="6"/>
        <v>5000000.666666667</v>
      </c>
      <c r="W42" s="180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81"/>
      <c r="AI42" s="180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81"/>
      <c r="AU42" s="180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81"/>
      <c r="BG42" s="180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81"/>
      <c r="BS42" s="180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81"/>
      <c r="CE42" s="99"/>
      <c r="CF42" s="99"/>
      <c r="CG42" s="99"/>
    </row>
    <row r="43" spans="1:85" s="108" customFormat="1" ht="41.25" customHeight="1" outlineLevel="3" x14ac:dyDescent="0.25">
      <c r="A43" s="116"/>
      <c r="B43" s="116"/>
      <c r="C43" s="116"/>
      <c r="D43" s="108">
        <v>1</v>
      </c>
      <c r="H43" s="153" t="s">
        <v>66</v>
      </c>
      <c r="I43" s="160" t="s">
        <v>192</v>
      </c>
      <c r="J43" s="33"/>
      <c r="K43" s="33">
        <v>24</v>
      </c>
      <c r="L43" s="34">
        <v>2017</v>
      </c>
      <c r="M43" s="34">
        <v>2019</v>
      </c>
      <c r="N43" s="40">
        <v>1250000</v>
      </c>
      <c r="O43" s="40">
        <f t="shared" si="2"/>
        <v>1062500</v>
      </c>
      <c r="P43" s="97">
        <f t="shared" si="0"/>
        <v>187500</v>
      </c>
      <c r="Q43" s="97">
        <f>+N43/3</f>
        <v>416666.66666666669</v>
      </c>
      <c r="R43" s="97">
        <f>+N43/3</f>
        <v>416666.66666666669</v>
      </c>
      <c r="S43" s="97">
        <f>+N43/3</f>
        <v>416666.66666666669</v>
      </c>
      <c r="T43" s="98"/>
      <c r="U43" s="98"/>
      <c r="V43" s="97">
        <f>SUM(V44:V46)</f>
        <v>1250000</v>
      </c>
      <c r="W43" s="182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83"/>
      <c r="AI43" s="182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83"/>
      <c r="AU43" s="182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83"/>
      <c r="BG43" s="182"/>
      <c r="BH43" s="169"/>
      <c r="BI43" s="169"/>
      <c r="BJ43" s="169"/>
      <c r="BK43" s="169"/>
      <c r="BL43" s="169"/>
      <c r="BM43" s="169"/>
      <c r="BN43" s="169"/>
      <c r="BO43" s="169"/>
      <c r="BP43" s="169"/>
      <c r="BQ43" s="169"/>
      <c r="BR43" s="183"/>
      <c r="BS43" s="182"/>
      <c r="BT43" s="169"/>
      <c r="BU43" s="169"/>
      <c r="BV43" s="169"/>
      <c r="BW43" s="169"/>
      <c r="BX43" s="169"/>
      <c r="BY43" s="169"/>
      <c r="BZ43" s="169"/>
      <c r="CA43" s="169"/>
      <c r="CB43" s="169"/>
      <c r="CC43" s="169"/>
      <c r="CD43" s="183"/>
      <c r="CE43" s="35"/>
      <c r="CF43" s="35"/>
      <c r="CG43" s="35"/>
    </row>
    <row r="44" spans="1:85" s="127" customFormat="1" outlineLevel="3" x14ac:dyDescent="0.25">
      <c r="A44" s="100"/>
      <c r="B44" s="100"/>
      <c r="C44" s="100"/>
      <c r="H44" s="152" t="s">
        <v>120</v>
      </c>
      <c r="I44" s="162" t="s">
        <v>181</v>
      </c>
      <c r="J44" s="96"/>
      <c r="K44" s="96"/>
      <c r="L44" s="14"/>
      <c r="M44" s="14"/>
      <c r="N44" s="46">
        <f>+N43*0.5</f>
        <v>625000</v>
      </c>
      <c r="O44" s="46">
        <f t="shared" si="2"/>
        <v>531250</v>
      </c>
      <c r="P44" s="47">
        <f t="shared" si="0"/>
        <v>93750</v>
      </c>
      <c r="Q44" s="80">
        <f>+Q43*0.5</f>
        <v>208333.33333333334</v>
      </c>
      <c r="R44" s="80">
        <f>+R43*0.5</f>
        <v>208333.33333333334</v>
      </c>
      <c r="S44" s="80">
        <f>+S43*0.5</f>
        <v>208333.33333333334</v>
      </c>
      <c r="T44" s="80">
        <f>+T43*0.5</f>
        <v>0</v>
      </c>
      <c r="U44" s="80">
        <f>+U43*0.5</f>
        <v>0</v>
      </c>
      <c r="V44" s="80">
        <f>SUM(Q44:U44)</f>
        <v>625000</v>
      </c>
      <c r="W44" s="184"/>
      <c r="X44" s="28"/>
      <c r="Y44" s="29"/>
      <c r="Z44" s="29"/>
      <c r="AA44" s="29"/>
      <c r="AB44" s="29"/>
      <c r="AC44" s="172"/>
      <c r="AD44" s="29"/>
      <c r="AE44" s="173"/>
      <c r="AF44" s="173"/>
      <c r="AG44" s="173"/>
      <c r="AH44" s="187"/>
      <c r="AI44" s="217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87"/>
      <c r="AU44" s="217"/>
      <c r="AV44" s="173"/>
      <c r="AW44" s="173"/>
      <c r="AX44" s="173"/>
      <c r="AY44" s="173"/>
      <c r="AZ44" s="173"/>
      <c r="BA44" s="173"/>
      <c r="BB44" s="173"/>
      <c r="BC44" s="174"/>
      <c r="BD44" s="11"/>
      <c r="BE44" s="11"/>
      <c r="BF44" s="181"/>
      <c r="BG44" s="180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81"/>
      <c r="BS44" s="180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81"/>
      <c r="CE44" s="126"/>
      <c r="CF44" s="126"/>
      <c r="CG44" s="126"/>
    </row>
    <row r="45" spans="1:85" outlineLevel="3" x14ac:dyDescent="0.25">
      <c r="A45" s="100"/>
      <c r="B45" s="100"/>
      <c r="C45" s="100"/>
      <c r="E45" s="127">
        <v>2</v>
      </c>
      <c r="H45" s="152" t="s">
        <v>121</v>
      </c>
      <c r="I45" s="161" t="s">
        <v>182</v>
      </c>
      <c r="J45" s="31"/>
      <c r="K45" s="31"/>
      <c r="L45" s="14"/>
      <c r="M45" s="14"/>
      <c r="N45" s="42">
        <f>+N43*0.1</f>
        <v>125000</v>
      </c>
      <c r="O45" s="42">
        <f t="shared" si="2"/>
        <v>106250</v>
      </c>
      <c r="P45" s="19">
        <f t="shared" si="0"/>
        <v>18750</v>
      </c>
      <c r="Q45" s="80">
        <f>+Q43*0.1</f>
        <v>41666.666666666672</v>
      </c>
      <c r="R45" s="80">
        <f>+R43*0.1</f>
        <v>41666.666666666672</v>
      </c>
      <c r="S45" s="80">
        <f>+S43*0.1</f>
        <v>41666.666666666672</v>
      </c>
      <c r="T45" s="80">
        <f>+T43*0.1</f>
        <v>0</v>
      </c>
      <c r="U45" s="80">
        <f>+U43*0.1</f>
        <v>0</v>
      </c>
      <c r="V45" s="80">
        <f>SUM(Q45:U45)</f>
        <v>125000.00000000001</v>
      </c>
      <c r="W45" s="180"/>
      <c r="X45" s="11"/>
      <c r="Y45" s="11"/>
      <c r="Z45" s="11"/>
      <c r="AA45" s="11"/>
      <c r="AB45" s="28"/>
      <c r="AC45" s="29"/>
      <c r="AD45" s="29"/>
      <c r="AE45" s="82"/>
      <c r="AF45" s="82"/>
      <c r="AG45" s="82"/>
      <c r="AH45" s="186"/>
      <c r="AI45" s="214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186"/>
      <c r="AU45" s="214"/>
      <c r="AV45" s="82"/>
      <c r="AW45" s="82"/>
      <c r="AX45" s="82"/>
      <c r="AY45" s="82"/>
      <c r="AZ45" s="82"/>
      <c r="BA45" s="82"/>
      <c r="BB45" s="82"/>
      <c r="BC45" s="30"/>
      <c r="BD45" s="11"/>
      <c r="BE45" s="11"/>
      <c r="BF45" s="181"/>
      <c r="BG45" s="180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81"/>
      <c r="BS45" s="180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81"/>
      <c r="CE45" s="1"/>
      <c r="CF45" s="1"/>
      <c r="CG45" s="1"/>
    </row>
    <row r="46" spans="1:85" outlineLevel="3" x14ac:dyDescent="0.25">
      <c r="A46" s="100"/>
      <c r="B46" s="100"/>
      <c r="C46" s="100"/>
      <c r="E46" s="127">
        <v>3</v>
      </c>
      <c r="H46" s="152" t="s">
        <v>122</v>
      </c>
      <c r="I46" s="161" t="s">
        <v>183</v>
      </c>
      <c r="J46" s="31"/>
      <c r="K46" s="31"/>
      <c r="L46" s="14"/>
      <c r="M46" s="14"/>
      <c r="N46" s="42">
        <f>+N43*0.4</f>
        <v>500000</v>
      </c>
      <c r="O46" s="42">
        <f t="shared" si="2"/>
        <v>425000</v>
      </c>
      <c r="P46" s="19">
        <f t="shared" si="0"/>
        <v>75000</v>
      </c>
      <c r="Q46" s="80">
        <f>+Q43*0.4</f>
        <v>166666.66666666669</v>
      </c>
      <c r="R46" s="80">
        <f>+R43*0.4</f>
        <v>166666.66666666669</v>
      </c>
      <c r="S46" s="80">
        <f>+S43*0.4</f>
        <v>166666.66666666669</v>
      </c>
      <c r="T46" s="80">
        <f>+T43*0.4</f>
        <v>0</v>
      </c>
      <c r="U46" s="80">
        <f>+U43*0.4</f>
        <v>0</v>
      </c>
      <c r="V46" s="80">
        <f>SUM(Q46:U46)</f>
        <v>500000.00000000006</v>
      </c>
      <c r="W46" s="180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81"/>
      <c r="AI46" s="184"/>
      <c r="AJ46" s="28"/>
      <c r="AK46" s="28"/>
      <c r="AL46" s="29"/>
      <c r="AM46" s="29"/>
      <c r="AN46" s="29"/>
      <c r="AO46" s="29"/>
      <c r="AP46" s="82"/>
      <c r="AQ46" s="82"/>
      <c r="AR46" s="82"/>
      <c r="AS46" s="28"/>
      <c r="AT46" s="216"/>
      <c r="AU46" s="184"/>
      <c r="AV46" s="29"/>
      <c r="AW46" s="29"/>
      <c r="AX46" s="29"/>
      <c r="AY46" s="29"/>
      <c r="AZ46" s="82"/>
      <c r="BA46" s="82"/>
      <c r="BB46" s="82"/>
      <c r="BC46" s="30"/>
      <c r="BD46" s="11"/>
      <c r="BE46" s="11"/>
      <c r="BF46" s="181"/>
      <c r="BG46" s="180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81"/>
      <c r="BS46" s="180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81"/>
      <c r="CE46" s="1"/>
      <c r="CF46" s="1"/>
      <c r="CG46" s="1"/>
    </row>
    <row r="47" spans="1:85" s="108" customFormat="1" ht="41.25" customHeight="1" outlineLevel="3" collapsed="1" x14ac:dyDescent="0.25">
      <c r="A47" s="116"/>
      <c r="B47" s="116"/>
      <c r="C47" s="116"/>
      <c r="D47" s="108">
        <v>2</v>
      </c>
      <c r="H47" s="153" t="s">
        <v>67</v>
      </c>
      <c r="I47" s="160" t="s">
        <v>193</v>
      </c>
      <c r="J47" s="33"/>
      <c r="K47" s="33">
        <v>24</v>
      </c>
      <c r="L47" s="34">
        <v>2018</v>
      </c>
      <c r="M47" s="34">
        <v>2020</v>
      </c>
      <c r="N47" s="40">
        <v>1250000</v>
      </c>
      <c r="O47" s="40">
        <f t="shared" si="2"/>
        <v>1062500</v>
      </c>
      <c r="P47" s="97">
        <f t="shared" si="0"/>
        <v>187500</v>
      </c>
      <c r="Q47" s="97">
        <v>0</v>
      </c>
      <c r="R47" s="97">
        <f>+N47/3</f>
        <v>416666.66666666669</v>
      </c>
      <c r="S47" s="97">
        <f>+N47/3</f>
        <v>416666.66666666669</v>
      </c>
      <c r="T47" s="98">
        <f>+N47/3</f>
        <v>416666.66666666669</v>
      </c>
      <c r="U47" s="98"/>
      <c r="V47" s="97">
        <f>SUM(V48:V50)</f>
        <v>1250000</v>
      </c>
      <c r="W47" s="182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83"/>
      <c r="AI47" s="182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83"/>
      <c r="AU47" s="182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83"/>
      <c r="BG47" s="182"/>
      <c r="BH47" s="169"/>
      <c r="BI47" s="169"/>
      <c r="BJ47" s="169"/>
      <c r="BK47" s="169"/>
      <c r="BL47" s="169"/>
      <c r="BM47" s="169"/>
      <c r="BN47" s="169"/>
      <c r="BO47" s="169"/>
      <c r="BP47" s="169"/>
      <c r="BQ47" s="169"/>
      <c r="BR47" s="183"/>
      <c r="BS47" s="182"/>
      <c r="BT47" s="169"/>
      <c r="BU47" s="169"/>
      <c r="BV47" s="169"/>
      <c r="BW47" s="169"/>
      <c r="BX47" s="169"/>
      <c r="BY47" s="169"/>
      <c r="BZ47" s="169"/>
      <c r="CA47" s="169"/>
      <c r="CB47" s="169"/>
      <c r="CC47" s="169"/>
      <c r="CD47" s="183"/>
      <c r="CE47" s="35"/>
      <c r="CF47" s="35"/>
      <c r="CG47" s="35"/>
    </row>
    <row r="48" spans="1:85" outlineLevel="3" x14ac:dyDescent="0.25">
      <c r="A48" s="100"/>
      <c r="B48" s="100"/>
      <c r="C48" s="100"/>
      <c r="E48" s="127">
        <v>1</v>
      </c>
      <c r="H48" s="152" t="s">
        <v>123</v>
      </c>
      <c r="I48" s="161" t="s">
        <v>181</v>
      </c>
      <c r="J48" s="31"/>
      <c r="K48" s="31"/>
      <c r="L48" s="14"/>
      <c r="M48" s="14"/>
      <c r="N48" s="46">
        <f>+N47*0.5</f>
        <v>625000</v>
      </c>
      <c r="O48" s="46">
        <f t="shared" si="2"/>
        <v>531250</v>
      </c>
      <c r="P48" s="80">
        <f t="shared" si="0"/>
        <v>93750</v>
      </c>
      <c r="Q48" s="80">
        <f>+Q47*0.5</f>
        <v>0</v>
      </c>
      <c r="R48" s="80">
        <f>+R47*0.5</f>
        <v>208333.33333333334</v>
      </c>
      <c r="S48" s="95">
        <f>+S47*0.5</f>
        <v>208333.33333333334</v>
      </c>
      <c r="T48" s="95">
        <f>+T47*0.5</f>
        <v>208333.33333333334</v>
      </c>
      <c r="U48" s="95">
        <f>+U47*0.5</f>
        <v>0</v>
      </c>
      <c r="V48" s="19">
        <f>SUM(Q48:U48)</f>
        <v>625000</v>
      </c>
      <c r="W48" s="180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81"/>
      <c r="AI48" s="184"/>
      <c r="AJ48" s="28"/>
      <c r="AK48" s="29"/>
      <c r="AL48" s="29"/>
      <c r="AM48" s="29"/>
      <c r="AN48" s="29"/>
      <c r="AO48" s="121"/>
      <c r="AP48" s="29"/>
      <c r="AQ48" s="81"/>
      <c r="AR48" s="81"/>
      <c r="AS48" s="81"/>
      <c r="AT48" s="185"/>
      <c r="AU48" s="213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185"/>
      <c r="BG48" s="213"/>
      <c r="BH48" s="81"/>
      <c r="BI48" s="81"/>
      <c r="BJ48" s="81"/>
      <c r="BK48" s="81"/>
      <c r="BL48" s="81"/>
      <c r="BM48" s="81"/>
      <c r="BN48" s="81"/>
      <c r="BO48" s="215"/>
      <c r="BP48" s="11"/>
      <c r="BQ48" s="11"/>
      <c r="BR48" s="181"/>
      <c r="BS48" s="180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81"/>
      <c r="CE48" s="1"/>
      <c r="CF48" s="1"/>
      <c r="CG48" s="1"/>
    </row>
    <row r="49" spans="1:85" outlineLevel="3" x14ac:dyDescent="0.25">
      <c r="A49" s="100"/>
      <c r="B49" s="100"/>
      <c r="C49" s="100"/>
      <c r="E49" s="127">
        <v>2</v>
      </c>
      <c r="H49" s="152" t="s">
        <v>124</v>
      </c>
      <c r="I49" s="161" t="s">
        <v>182</v>
      </c>
      <c r="J49" s="31"/>
      <c r="K49" s="31"/>
      <c r="L49" s="14"/>
      <c r="M49" s="14"/>
      <c r="N49" s="46">
        <f>+N47*0.1</f>
        <v>125000</v>
      </c>
      <c r="O49" s="46">
        <f t="shared" si="2"/>
        <v>106250</v>
      </c>
      <c r="P49" s="80">
        <f t="shared" si="0"/>
        <v>18750</v>
      </c>
      <c r="Q49" s="80">
        <f>+Q47*0.1</f>
        <v>0</v>
      </c>
      <c r="R49" s="95">
        <f>+R47*0.1</f>
        <v>41666.666666666672</v>
      </c>
      <c r="S49" s="95">
        <f>+S47*0.1</f>
        <v>41666.666666666672</v>
      </c>
      <c r="T49" s="95">
        <f>+T47*0.1</f>
        <v>41666.666666666672</v>
      </c>
      <c r="U49" s="95">
        <f>+U47*0.1</f>
        <v>0</v>
      </c>
      <c r="V49" s="19">
        <f>SUM(Q49:U49)</f>
        <v>125000.00000000001</v>
      </c>
      <c r="W49" s="180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81"/>
      <c r="AI49" s="180"/>
      <c r="AJ49" s="11"/>
      <c r="AK49" s="11"/>
      <c r="AL49" s="11"/>
      <c r="AM49" s="11"/>
      <c r="AN49" s="28"/>
      <c r="AO49" s="29"/>
      <c r="AP49" s="29"/>
      <c r="AQ49" s="82"/>
      <c r="AR49" s="82"/>
      <c r="AS49" s="82"/>
      <c r="AT49" s="186"/>
      <c r="AU49" s="214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186"/>
      <c r="BG49" s="214"/>
      <c r="BH49" s="82"/>
      <c r="BI49" s="82"/>
      <c r="BJ49" s="82"/>
      <c r="BK49" s="82"/>
      <c r="BL49" s="82"/>
      <c r="BM49" s="82"/>
      <c r="BN49" s="82"/>
      <c r="BO49" s="30"/>
      <c r="BP49" s="11"/>
      <c r="BQ49" s="11"/>
      <c r="BR49" s="181"/>
      <c r="BS49" s="180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81"/>
      <c r="CE49" s="1"/>
      <c r="CF49" s="1"/>
      <c r="CG49" s="1"/>
    </row>
    <row r="50" spans="1:85" outlineLevel="3" x14ac:dyDescent="0.25">
      <c r="A50" s="100"/>
      <c r="B50" s="100"/>
      <c r="C50" s="100"/>
      <c r="E50" s="127">
        <v>3</v>
      </c>
      <c r="H50" s="152" t="s">
        <v>125</v>
      </c>
      <c r="I50" s="161" t="s">
        <v>183</v>
      </c>
      <c r="J50" s="31"/>
      <c r="K50" s="31"/>
      <c r="L50" s="14"/>
      <c r="M50" s="14"/>
      <c r="N50" s="46">
        <f>+N47*0.4</f>
        <v>500000</v>
      </c>
      <c r="O50" s="46">
        <f t="shared" si="2"/>
        <v>425000</v>
      </c>
      <c r="P50" s="80">
        <f t="shared" si="0"/>
        <v>75000</v>
      </c>
      <c r="Q50" s="80">
        <f>+Q47*0.4</f>
        <v>0</v>
      </c>
      <c r="R50" s="95">
        <f>+R47*0.4</f>
        <v>166666.66666666669</v>
      </c>
      <c r="S50" s="95">
        <f>+S47*0.4</f>
        <v>166666.66666666669</v>
      </c>
      <c r="T50" s="95">
        <f>+T47*0.4</f>
        <v>166666.66666666669</v>
      </c>
      <c r="U50" s="95">
        <f>+U47*0.4</f>
        <v>0</v>
      </c>
      <c r="V50" s="19">
        <f>SUM(Q50:U50)</f>
        <v>500000.00000000006</v>
      </c>
      <c r="W50" s="180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81"/>
      <c r="AI50" s="180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81"/>
      <c r="AU50" s="184"/>
      <c r="AV50" s="28"/>
      <c r="AW50" s="28"/>
      <c r="AX50" s="29"/>
      <c r="AY50" s="29"/>
      <c r="AZ50" s="29"/>
      <c r="BA50" s="29"/>
      <c r="BB50" s="82"/>
      <c r="BC50" s="82"/>
      <c r="BD50" s="82"/>
      <c r="BE50" s="28"/>
      <c r="BF50" s="216"/>
      <c r="BG50" s="184"/>
      <c r="BH50" s="29"/>
      <c r="BI50" s="29"/>
      <c r="BJ50" s="29"/>
      <c r="BK50" s="29"/>
      <c r="BL50" s="82"/>
      <c r="BM50" s="82"/>
      <c r="BN50" s="82"/>
      <c r="BO50" s="92"/>
      <c r="BP50" s="11"/>
      <c r="BQ50" s="11"/>
      <c r="BR50" s="181"/>
      <c r="BS50" s="180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81"/>
      <c r="CE50" s="1"/>
      <c r="CF50" s="1"/>
      <c r="CG50" s="1"/>
    </row>
    <row r="51" spans="1:85" s="108" customFormat="1" ht="41.25" customHeight="1" outlineLevel="3" collapsed="1" x14ac:dyDescent="0.25">
      <c r="A51" s="116"/>
      <c r="B51" s="116"/>
      <c r="C51" s="116"/>
      <c r="D51" s="108">
        <v>3</v>
      </c>
      <c r="H51" s="153" t="s">
        <v>68</v>
      </c>
      <c r="I51" s="160" t="s">
        <v>194</v>
      </c>
      <c r="J51" s="33"/>
      <c r="K51" s="33">
        <v>24</v>
      </c>
      <c r="L51" s="34">
        <v>2018</v>
      </c>
      <c r="M51" s="34">
        <v>2020</v>
      </c>
      <c r="N51" s="40">
        <v>1250000</v>
      </c>
      <c r="O51" s="40">
        <f t="shared" si="2"/>
        <v>1062500</v>
      </c>
      <c r="P51" s="97">
        <f t="shared" si="0"/>
        <v>187500</v>
      </c>
      <c r="Q51" s="97">
        <v>0</v>
      </c>
      <c r="R51" s="97">
        <v>416667</v>
      </c>
      <c r="S51" s="97">
        <v>416666.66666666669</v>
      </c>
      <c r="T51" s="98">
        <v>416666.66666666669</v>
      </c>
      <c r="U51" s="98"/>
      <c r="V51" s="97">
        <f>SUM(V52:V54)</f>
        <v>1250000.3333333335</v>
      </c>
      <c r="W51" s="182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83"/>
      <c r="AI51" s="182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83"/>
      <c r="AU51" s="182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83"/>
      <c r="BG51" s="182"/>
      <c r="BH51" s="169"/>
      <c r="BI51" s="169"/>
      <c r="BJ51" s="169"/>
      <c r="BK51" s="169"/>
      <c r="BL51" s="169"/>
      <c r="BM51" s="169"/>
      <c r="BN51" s="169"/>
      <c r="BO51" s="169"/>
      <c r="BP51" s="169"/>
      <c r="BQ51" s="169"/>
      <c r="BR51" s="183"/>
      <c r="BS51" s="182"/>
      <c r="BT51" s="169"/>
      <c r="BU51" s="169"/>
      <c r="BV51" s="169"/>
      <c r="BW51" s="169"/>
      <c r="BX51" s="169"/>
      <c r="BY51" s="169"/>
      <c r="BZ51" s="169"/>
      <c r="CA51" s="169"/>
      <c r="CB51" s="169"/>
      <c r="CC51" s="169"/>
      <c r="CD51" s="183"/>
      <c r="CE51" s="35"/>
      <c r="CF51" s="35"/>
      <c r="CG51" s="35"/>
    </row>
    <row r="52" spans="1:85" outlineLevel="3" x14ac:dyDescent="0.25">
      <c r="A52" s="100"/>
      <c r="B52" s="100"/>
      <c r="C52" s="100"/>
      <c r="E52" s="127">
        <v>1</v>
      </c>
      <c r="H52" s="152" t="s">
        <v>126</v>
      </c>
      <c r="I52" s="161" t="s">
        <v>181</v>
      </c>
      <c r="J52" s="31"/>
      <c r="K52" s="31"/>
      <c r="L52" s="14"/>
      <c r="M52" s="14"/>
      <c r="N52" s="46">
        <f>+N51*0.5</f>
        <v>625000</v>
      </c>
      <c r="O52" s="46">
        <f t="shared" si="2"/>
        <v>531250</v>
      </c>
      <c r="P52" s="80">
        <f t="shared" si="0"/>
        <v>93750</v>
      </c>
      <c r="Q52" s="80">
        <f>+Q51*0.5</f>
        <v>0</v>
      </c>
      <c r="R52" s="95">
        <f>+R51*0.5</f>
        <v>208333.5</v>
      </c>
      <c r="S52" s="95">
        <f>+S51*0.5</f>
        <v>208333.33333333334</v>
      </c>
      <c r="T52" s="95">
        <f>+T51*0.5</f>
        <v>208333.33333333334</v>
      </c>
      <c r="U52" s="95">
        <f>+U51*0.5</f>
        <v>0</v>
      </c>
      <c r="V52" s="80">
        <f>SUM(Q52:U52)</f>
        <v>625000.16666666674</v>
      </c>
      <c r="W52" s="180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81"/>
      <c r="AI52" s="184"/>
      <c r="AJ52" s="28"/>
      <c r="AK52" s="29"/>
      <c r="AL52" s="29"/>
      <c r="AM52" s="29"/>
      <c r="AN52" s="29"/>
      <c r="AO52" s="121"/>
      <c r="AP52" s="29"/>
      <c r="AQ52" s="81"/>
      <c r="AR52" s="81"/>
      <c r="AS52" s="81"/>
      <c r="AT52" s="185"/>
      <c r="AU52" s="213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185"/>
      <c r="BG52" s="213"/>
      <c r="BH52" s="81"/>
      <c r="BI52" s="81"/>
      <c r="BJ52" s="81"/>
      <c r="BK52" s="81"/>
      <c r="BL52" s="81"/>
      <c r="BM52" s="81"/>
      <c r="BN52" s="81"/>
      <c r="BO52" s="30"/>
      <c r="BP52" s="11"/>
      <c r="BQ52" s="11"/>
      <c r="BR52" s="181"/>
      <c r="BS52" s="180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81"/>
      <c r="CE52" s="1"/>
      <c r="CF52" s="1"/>
      <c r="CG52" s="1"/>
    </row>
    <row r="53" spans="1:85" outlineLevel="3" x14ac:dyDescent="0.25">
      <c r="A53" s="100"/>
      <c r="B53" s="100"/>
      <c r="C53" s="100"/>
      <c r="E53" s="127">
        <v>2</v>
      </c>
      <c r="H53" s="152" t="s">
        <v>127</v>
      </c>
      <c r="I53" s="161" t="s">
        <v>182</v>
      </c>
      <c r="J53" s="31"/>
      <c r="K53" s="31"/>
      <c r="L53" s="14"/>
      <c r="M53" s="14"/>
      <c r="N53" s="46">
        <f>+N51*0.1</f>
        <v>125000</v>
      </c>
      <c r="O53" s="46">
        <f t="shared" si="2"/>
        <v>106250</v>
      </c>
      <c r="P53" s="80">
        <f t="shared" si="0"/>
        <v>18750</v>
      </c>
      <c r="Q53" s="80">
        <f>+Q51*0.1</f>
        <v>0</v>
      </c>
      <c r="R53" s="95">
        <f>+R51*0.1</f>
        <v>41666.700000000004</v>
      </c>
      <c r="S53" s="95">
        <f>+S51*0.1</f>
        <v>41666.666666666672</v>
      </c>
      <c r="T53" s="95">
        <f>+T51*0.1</f>
        <v>41666.666666666672</v>
      </c>
      <c r="U53" s="95">
        <f>+U51*0.1</f>
        <v>0</v>
      </c>
      <c r="V53" s="80">
        <f>SUM(Q53:U53)</f>
        <v>125000.03333333334</v>
      </c>
      <c r="W53" s="180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81"/>
      <c r="AI53" s="180"/>
      <c r="AJ53" s="11"/>
      <c r="AK53" s="11"/>
      <c r="AL53" s="11"/>
      <c r="AM53" s="11"/>
      <c r="AN53" s="28"/>
      <c r="AO53" s="29"/>
      <c r="AP53" s="29"/>
      <c r="AQ53" s="82"/>
      <c r="AR53" s="82"/>
      <c r="AS53" s="82"/>
      <c r="AT53" s="186"/>
      <c r="AU53" s="214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186"/>
      <c r="BG53" s="214"/>
      <c r="BH53" s="82"/>
      <c r="BI53" s="82"/>
      <c r="BJ53" s="82"/>
      <c r="BK53" s="82"/>
      <c r="BL53" s="82"/>
      <c r="BM53" s="82"/>
      <c r="BN53" s="82"/>
      <c r="BO53" s="30"/>
      <c r="BP53" s="11"/>
      <c r="BQ53" s="11"/>
      <c r="BR53" s="181"/>
      <c r="BS53" s="180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81"/>
      <c r="CE53" s="1"/>
      <c r="CF53" s="1"/>
      <c r="CG53" s="1"/>
    </row>
    <row r="54" spans="1:85" outlineLevel="3" x14ac:dyDescent="0.25">
      <c r="A54" s="100"/>
      <c r="B54" s="100"/>
      <c r="C54" s="100"/>
      <c r="E54" s="127">
        <v>3</v>
      </c>
      <c r="H54" s="152" t="s">
        <v>128</v>
      </c>
      <c r="I54" s="161" t="s">
        <v>183</v>
      </c>
      <c r="J54" s="31"/>
      <c r="K54" s="31"/>
      <c r="L54" s="14"/>
      <c r="M54" s="14"/>
      <c r="N54" s="46">
        <f>+N51*0.4</f>
        <v>500000</v>
      </c>
      <c r="O54" s="46">
        <f t="shared" si="2"/>
        <v>425000</v>
      </c>
      <c r="P54" s="80">
        <f t="shared" si="0"/>
        <v>75000</v>
      </c>
      <c r="Q54" s="80">
        <f>+Q51*0.4</f>
        <v>0</v>
      </c>
      <c r="R54" s="95">
        <f>+R51*0.4</f>
        <v>166666.80000000002</v>
      </c>
      <c r="S54" s="95">
        <f>+S51*0.4</f>
        <v>166666.66666666669</v>
      </c>
      <c r="T54" s="95">
        <f>+T51*0.4</f>
        <v>166666.66666666669</v>
      </c>
      <c r="U54" s="95">
        <f>+U51*0.4</f>
        <v>0</v>
      </c>
      <c r="V54" s="80">
        <f>SUM(Q54:U54)</f>
        <v>500000.13333333336</v>
      </c>
      <c r="W54" s="180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81"/>
      <c r="AI54" s="180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81"/>
      <c r="AU54" s="184"/>
      <c r="AV54" s="28"/>
      <c r="AW54" s="28"/>
      <c r="AX54" s="29"/>
      <c r="AY54" s="29"/>
      <c r="AZ54" s="29"/>
      <c r="BA54" s="29"/>
      <c r="BB54" s="82"/>
      <c r="BC54" s="82"/>
      <c r="BD54" s="82"/>
      <c r="BE54" s="28"/>
      <c r="BF54" s="216"/>
      <c r="BG54" s="184"/>
      <c r="BH54" s="29"/>
      <c r="BI54" s="29"/>
      <c r="BJ54" s="29"/>
      <c r="BK54" s="29"/>
      <c r="BL54" s="82"/>
      <c r="BM54" s="82"/>
      <c r="BN54" s="82"/>
      <c r="BO54" s="11"/>
      <c r="BP54" s="11"/>
      <c r="BQ54" s="11"/>
      <c r="BR54" s="181"/>
      <c r="BS54" s="180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81"/>
      <c r="CE54" s="1"/>
      <c r="CF54" s="1"/>
      <c r="CG54" s="1"/>
    </row>
    <row r="55" spans="1:85" s="108" customFormat="1" ht="41.25" customHeight="1" outlineLevel="3" collapsed="1" x14ac:dyDescent="0.25">
      <c r="A55" s="116"/>
      <c r="B55" s="116"/>
      <c r="C55" s="116"/>
      <c r="D55" s="108">
        <v>4</v>
      </c>
      <c r="H55" s="153" t="s">
        <v>69</v>
      </c>
      <c r="I55" s="160" t="s">
        <v>195</v>
      </c>
      <c r="J55" s="33"/>
      <c r="K55" s="33">
        <v>24</v>
      </c>
      <c r="L55" s="34">
        <v>2019</v>
      </c>
      <c r="M55" s="34">
        <v>2021</v>
      </c>
      <c r="N55" s="40">
        <v>1250000</v>
      </c>
      <c r="O55" s="40">
        <f t="shared" si="2"/>
        <v>1062500</v>
      </c>
      <c r="P55" s="97">
        <f t="shared" si="0"/>
        <v>187500</v>
      </c>
      <c r="Q55" s="97">
        <v>0</v>
      </c>
      <c r="R55" s="97">
        <v>0</v>
      </c>
      <c r="S55" s="97">
        <v>416667</v>
      </c>
      <c r="T55" s="98">
        <v>416666.66666666669</v>
      </c>
      <c r="U55" s="98">
        <v>416666.66666666669</v>
      </c>
      <c r="V55" s="97">
        <f>SUM(V56:V58)</f>
        <v>1250000.3333333335</v>
      </c>
      <c r="W55" s="182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83"/>
      <c r="AI55" s="182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83"/>
      <c r="AU55" s="182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83"/>
      <c r="BG55" s="182"/>
      <c r="BH55" s="169"/>
      <c r="BI55" s="169"/>
      <c r="BJ55" s="169"/>
      <c r="BK55" s="169"/>
      <c r="BL55" s="169"/>
      <c r="BM55" s="169"/>
      <c r="BN55" s="169"/>
      <c r="BO55" s="169"/>
      <c r="BP55" s="169"/>
      <c r="BQ55" s="169"/>
      <c r="BR55" s="183"/>
      <c r="BS55" s="182"/>
      <c r="BT55" s="169"/>
      <c r="BU55" s="169"/>
      <c r="BV55" s="169"/>
      <c r="BW55" s="169"/>
      <c r="BX55" s="169"/>
      <c r="BY55" s="169"/>
      <c r="BZ55" s="169"/>
      <c r="CA55" s="169"/>
      <c r="CB55" s="169"/>
      <c r="CC55" s="169"/>
      <c r="CD55" s="183"/>
      <c r="CE55" s="35"/>
      <c r="CF55" s="35"/>
      <c r="CG55" s="35"/>
    </row>
    <row r="56" spans="1:85" outlineLevel="3" x14ac:dyDescent="0.25">
      <c r="A56" s="100"/>
      <c r="B56" s="100"/>
      <c r="C56" s="100"/>
      <c r="E56" s="127">
        <v>1</v>
      </c>
      <c r="H56" s="152" t="s">
        <v>129</v>
      </c>
      <c r="I56" s="161" t="s">
        <v>181</v>
      </c>
      <c r="J56" s="31"/>
      <c r="K56" s="31"/>
      <c r="L56" s="14"/>
      <c r="M56" s="14"/>
      <c r="N56" s="46">
        <f>+N55*0.5</f>
        <v>625000</v>
      </c>
      <c r="O56" s="46">
        <f t="shared" si="2"/>
        <v>531250</v>
      </c>
      <c r="P56" s="80">
        <f t="shared" si="0"/>
        <v>93750</v>
      </c>
      <c r="Q56" s="80">
        <f>+Q55*0.5</f>
        <v>0</v>
      </c>
      <c r="R56" s="95">
        <f>+R55*0.5</f>
        <v>0</v>
      </c>
      <c r="S56" s="95">
        <f>+S55*0.5</f>
        <v>208333.5</v>
      </c>
      <c r="T56" s="95">
        <f>+T55*0.5</f>
        <v>208333.33333333334</v>
      </c>
      <c r="U56" s="95">
        <f>+U55*0.5</f>
        <v>208333.33333333334</v>
      </c>
      <c r="V56" s="80">
        <f>SUM(Q56:U56)</f>
        <v>625000.16666666674</v>
      </c>
      <c r="W56" s="180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81"/>
      <c r="AI56" s="180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81"/>
      <c r="AU56" s="184"/>
      <c r="AV56" s="28"/>
      <c r="AW56" s="29"/>
      <c r="AX56" s="29"/>
      <c r="AY56" s="29"/>
      <c r="AZ56" s="29"/>
      <c r="BA56" s="121"/>
      <c r="BB56" s="29"/>
      <c r="BC56" s="81"/>
      <c r="BD56" s="81"/>
      <c r="BE56" s="81"/>
      <c r="BF56" s="185"/>
      <c r="BG56" s="213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185"/>
      <c r="BS56" s="213"/>
      <c r="BT56" s="81"/>
      <c r="BU56" s="81"/>
      <c r="BV56" s="81"/>
      <c r="BW56" s="81"/>
      <c r="BX56" s="81"/>
      <c r="BY56" s="81"/>
      <c r="BZ56" s="81"/>
      <c r="CA56" s="92"/>
      <c r="CB56" s="11"/>
      <c r="CC56" s="11"/>
      <c r="CD56" s="181"/>
      <c r="CE56" s="1"/>
      <c r="CF56" s="1"/>
      <c r="CG56" s="1"/>
    </row>
    <row r="57" spans="1:85" outlineLevel="3" x14ac:dyDescent="0.25">
      <c r="A57" s="100"/>
      <c r="B57" s="100"/>
      <c r="C57" s="100"/>
      <c r="E57" s="127">
        <v>2</v>
      </c>
      <c r="H57" s="152" t="s">
        <v>130</v>
      </c>
      <c r="I57" s="161" t="s">
        <v>182</v>
      </c>
      <c r="J57" s="31"/>
      <c r="K57" s="31"/>
      <c r="L57" s="14"/>
      <c r="M57" s="14"/>
      <c r="N57" s="46">
        <f>+N55*0.1</f>
        <v>125000</v>
      </c>
      <c r="O57" s="46">
        <f t="shared" si="2"/>
        <v>106250</v>
      </c>
      <c r="P57" s="80">
        <f t="shared" si="0"/>
        <v>18750</v>
      </c>
      <c r="Q57" s="80">
        <f>+Q55*0.1</f>
        <v>0</v>
      </c>
      <c r="R57" s="95">
        <f>+R55*0.1</f>
        <v>0</v>
      </c>
      <c r="S57" s="95">
        <f>+S55*0.1</f>
        <v>41666.700000000004</v>
      </c>
      <c r="T57" s="95">
        <f>+T55*0.1</f>
        <v>41666.666666666672</v>
      </c>
      <c r="U57" s="95">
        <f>+U55*0.1</f>
        <v>41666.666666666672</v>
      </c>
      <c r="V57" s="80">
        <f>SUM(Q57:U57)</f>
        <v>125000.03333333334</v>
      </c>
      <c r="W57" s="180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81"/>
      <c r="AI57" s="180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81"/>
      <c r="AU57" s="180"/>
      <c r="AV57" s="11"/>
      <c r="AW57" s="11"/>
      <c r="AX57" s="11"/>
      <c r="AY57" s="11"/>
      <c r="AZ57" s="28"/>
      <c r="BA57" s="29"/>
      <c r="BB57" s="29"/>
      <c r="BC57" s="82"/>
      <c r="BD57" s="82"/>
      <c r="BE57" s="82"/>
      <c r="BF57" s="186"/>
      <c r="BG57" s="214"/>
      <c r="BH57" s="82"/>
      <c r="BI57" s="82"/>
      <c r="BJ57" s="82"/>
      <c r="BK57" s="82"/>
      <c r="BL57" s="82"/>
      <c r="BM57" s="82"/>
      <c r="BN57" s="82"/>
      <c r="BO57" s="82"/>
      <c r="BP57" s="82"/>
      <c r="BQ57" s="82"/>
      <c r="BR57" s="186"/>
      <c r="BS57" s="214"/>
      <c r="BT57" s="82"/>
      <c r="BU57" s="82"/>
      <c r="BV57" s="82"/>
      <c r="BW57" s="82"/>
      <c r="BX57" s="82"/>
      <c r="BY57" s="82"/>
      <c r="BZ57" s="82"/>
      <c r="CA57" s="30"/>
      <c r="CB57" s="11"/>
      <c r="CC57" s="11"/>
      <c r="CD57" s="181"/>
      <c r="CE57" s="1"/>
      <c r="CF57" s="1"/>
      <c r="CG57" s="1"/>
    </row>
    <row r="58" spans="1:85" outlineLevel="3" x14ac:dyDescent="0.25">
      <c r="A58" s="100"/>
      <c r="B58" s="100"/>
      <c r="C58" s="100"/>
      <c r="E58" s="127">
        <v>3</v>
      </c>
      <c r="H58" s="152" t="s">
        <v>131</v>
      </c>
      <c r="I58" s="161" t="s">
        <v>183</v>
      </c>
      <c r="J58" s="31"/>
      <c r="K58" s="31"/>
      <c r="L58" s="14"/>
      <c r="M58" s="14"/>
      <c r="N58" s="46">
        <f>+N55*0.4</f>
        <v>500000</v>
      </c>
      <c r="O58" s="46">
        <f t="shared" si="2"/>
        <v>425000</v>
      </c>
      <c r="P58" s="80">
        <f t="shared" si="0"/>
        <v>75000</v>
      </c>
      <c r="Q58" s="80">
        <f>+Q55*0.4</f>
        <v>0</v>
      </c>
      <c r="R58" s="95">
        <f>+R55*0.4</f>
        <v>0</v>
      </c>
      <c r="S58" s="95">
        <f>+S55*0.4</f>
        <v>166666.80000000002</v>
      </c>
      <c r="T58" s="95">
        <f>+T55*0.4</f>
        <v>166666.66666666669</v>
      </c>
      <c r="U58" s="95">
        <f>+U55*0.4</f>
        <v>166666.66666666669</v>
      </c>
      <c r="V58" s="80">
        <f>SUM(Q58:U58)</f>
        <v>500000.13333333336</v>
      </c>
      <c r="W58" s="180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81"/>
      <c r="AI58" s="180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81"/>
      <c r="AU58" s="180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81"/>
      <c r="BG58" s="184"/>
      <c r="BH58" s="28"/>
      <c r="BI58" s="28"/>
      <c r="BJ58" s="29"/>
      <c r="BK58" s="29"/>
      <c r="BL58" s="29"/>
      <c r="BM58" s="29"/>
      <c r="BN58" s="82"/>
      <c r="BO58" s="82"/>
      <c r="BP58" s="82"/>
      <c r="BQ58" s="28"/>
      <c r="BR58" s="216"/>
      <c r="BS58" s="184"/>
      <c r="BT58" s="29"/>
      <c r="BU58" s="29"/>
      <c r="BV58" s="29"/>
      <c r="BW58" s="29"/>
      <c r="BX58" s="82"/>
      <c r="BY58" s="82"/>
      <c r="BZ58" s="82"/>
      <c r="CA58" s="30"/>
      <c r="CB58" s="11"/>
      <c r="CC58" s="11"/>
      <c r="CD58" s="181"/>
      <c r="CE58" s="1"/>
      <c r="CF58" s="1"/>
      <c r="CG58" s="1"/>
    </row>
    <row r="59" spans="1:85" s="100" customFormat="1" ht="69.75" customHeight="1" outlineLevel="2" x14ac:dyDescent="0.25">
      <c r="C59" s="100">
        <v>4</v>
      </c>
      <c r="D59" s="116"/>
      <c r="H59" s="152" t="s">
        <v>38</v>
      </c>
      <c r="I59" s="159" t="s">
        <v>293</v>
      </c>
      <c r="J59" s="96">
        <v>2021</v>
      </c>
      <c r="K59" s="96"/>
      <c r="L59" s="14"/>
      <c r="M59" s="14"/>
      <c r="N59" s="44">
        <v>5000000</v>
      </c>
      <c r="O59" s="44">
        <f t="shared" si="2"/>
        <v>4250000</v>
      </c>
      <c r="P59" s="20">
        <f t="shared" si="0"/>
        <v>750000</v>
      </c>
      <c r="Q59" s="20">
        <f t="shared" ref="Q59:V59" si="7">+Q60+Q64+Q68+Q72</f>
        <v>416666.66666666669</v>
      </c>
      <c r="R59" s="20">
        <f t="shared" si="7"/>
        <v>1250000.3333333335</v>
      </c>
      <c r="S59" s="20">
        <f t="shared" si="7"/>
        <v>1666667</v>
      </c>
      <c r="T59" s="20">
        <f t="shared" si="7"/>
        <v>1250000</v>
      </c>
      <c r="U59" s="20">
        <f t="shared" si="7"/>
        <v>416666.66666666669</v>
      </c>
      <c r="V59" s="20">
        <f t="shared" si="7"/>
        <v>5000000.666666667</v>
      </c>
      <c r="W59" s="180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81"/>
      <c r="AI59" s="180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81"/>
      <c r="AU59" s="180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81"/>
      <c r="BG59" s="180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81"/>
      <c r="BS59" s="180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81"/>
      <c r="CE59" s="99"/>
      <c r="CF59" s="99"/>
      <c r="CG59" s="99"/>
    </row>
    <row r="60" spans="1:85" s="108" customFormat="1" ht="52.5" customHeight="1" outlineLevel="3" x14ac:dyDescent="0.25">
      <c r="A60" s="116"/>
      <c r="B60" s="116"/>
      <c r="C60" s="116"/>
      <c r="D60" s="108">
        <v>1</v>
      </c>
      <c r="H60" s="153" t="s">
        <v>70</v>
      </c>
      <c r="I60" s="160" t="s">
        <v>196</v>
      </c>
      <c r="J60" s="33"/>
      <c r="K60" s="33">
        <v>24</v>
      </c>
      <c r="L60" s="34">
        <v>2017</v>
      </c>
      <c r="M60" s="34">
        <v>2019</v>
      </c>
      <c r="N60" s="40">
        <v>1250000</v>
      </c>
      <c r="O60" s="40">
        <f t="shared" si="2"/>
        <v>1062500</v>
      </c>
      <c r="P60" s="97">
        <f t="shared" si="0"/>
        <v>187500</v>
      </c>
      <c r="Q60" s="97">
        <f>+N60/3</f>
        <v>416666.66666666669</v>
      </c>
      <c r="R60" s="97">
        <f>+N60/3</f>
        <v>416666.66666666669</v>
      </c>
      <c r="S60" s="97">
        <f>+N60/3</f>
        <v>416666.66666666669</v>
      </c>
      <c r="T60" s="98"/>
      <c r="U60" s="98"/>
      <c r="V60" s="97">
        <f>SUM(V61:V63)</f>
        <v>1250000</v>
      </c>
      <c r="W60" s="182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83"/>
      <c r="AI60" s="182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83"/>
      <c r="AU60" s="182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83"/>
      <c r="BG60" s="182"/>
      <c r="BH60" s="169"/>
      <c r="BI60" s="169"/>
      <c r="BJ60" s="169"/>
      <c r="BK60" s="169"/>
      <c r="BL60" s="169"/>
      <c r="BM60" s="169"/>
      <c r="BN60" s="169"/>
      <c r="BO60" s="169"/>
      <c r="BP60" s="169"/>
      <c r="BQ60" s="169"/>
      <c r="BR60" s="183"/>
      <c r="BS60" s="182"/>
      <c r="BT60" s="169"/>
      <c r="BU60" s="169"/>
      <c r="BV60" s="169"/>
      <c r="BW60" s="169"/>
      <c r="BX60" s="169"/>
      <c r="BY60" s="169"/>
      <c r="BZ60" s="169"/>
      <c r="CA60" s="169"/>
      <c r="CB60" s="169"/>
      <c r="CC60" s="169"/>
      <c r="CD60" s="183"/>
      <c r="CE60" s="35"/>
      <c r="CF60" s="35"/>
      <c r="CG60" s="35"/>
    </row>
    <row r="61" spans="1:85" outlineLevel="3" x14ac:dyDescent="0.25">
      <c r="A61" s="100"/>
      <c r="B61" s="100"/>
      <c r="C61" s="100"/>
      <c r="E61" s="127">
        <v>1</v>
      </c>
      <c r="H61" s="152" t="s">
        <v>132</v>
      </c>
      <c r="I61" s="161" t="s">
        <v>181</v>
      </c>
      <c r="J61" s="31"/>
      <c r="K61" s="31"/>
      <c r="L61" s="14"/>
      <c r="M61" s="14"/>
      <c r="N61" s="46">
        <f>+N60*0.5</f>
        <v>625000</v>
      </c>
      <c r="O61" s="46">
        <f t="shared" si="2"/>
        <v>531250</v>
      </c>
      <c r="P61" s="80">
        <f t="shared" si="0"/>
        <v>93750</v>
      </c>
      <c r="Q61" s="80">
        <f>+Q60*0.5</f>
        <v>208333.33333333334</v>
      </c>
      <c r="R61" s="95">
        <f>+R60*0.5</f>
        <v>208333.33333333334</v>
      </c>
      <c r="S61" s="95">
        <f>+S60*0.5</f>
        <v>208333.33333333334</v>
      </c>
      <c r="T61" s="95">
        <f>+T60*0.5</f>
        <v>0</v>
      </c>
      <c r="U61" s="95">
        <f>+U60*0.5</f>
        <v>0</v>
      </c>
      <c r="V61" s="80">
        <f>SUM(Q61:U61)</f>
        <v>625000</v>
      </c>
      <c r="W61" s="184"/>
      <c r="X61" s="28"/>
      <c r="Y61" s="29"/>
      <c r="Z61" s="29"/>
      <c r="AA61" s="29"/>
      <c r="AB61" s="29"/>
      <c r="AC61" s="121"/>
      <c r="AD61" s="29"/>
      <c r="AE61" s="81"/>
      <c r="AF61" s="81"/>
      <c r="AG61" s="81"/>
      <c r="AH61" s="185"/>
      <c r="AI61" s="213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185"/>
      <c r="AU61" s="213"/>
      <c r="AV61" s="81"/>
      <c r="AW61" s="81"/>
      <c r="AX61" s="81"/>
      <c r="AY61" s="81"/>
      <c r="AZ61" s="81"/>
      <c r="BA61" s="81"/>
      <c r="BB61" s="81"/>
      <c r="BC61" s="92"/>
      <c r="BD61" s="11"/>
      <c r="BE61" s="11"/>
      <c r="BF61" s="181"/>
      <c r="BG61" s="180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81"/>
      <c r="BS61" s="180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81"/>
      <c r="CE61" s="1"/>
      <c r="CF61" s="1"/>
      <c r="CG61" s="1"/>
    </row>
    <row r="62" spans="1:85" outlineLevel="3" x14ac:dyDescent="0.25">
      <c r="A62" s="100"/>
      <c r="B62" s="100"/>
      <c r="C62" s="100"/>
      <c r="E62" s="127">
        <v>2</v>
      </c>
      <c r="H62" s="152" t="s">
        <v>133</v>
      </c>
      <c r="I62" s="161" t="s">
        <v>182</v>
      </c>
      <c r="J62" s="31"/>
      <c r="K62" s="31"/>
      <c r="L62" s="14"/>
      <c r="M62" s="14"/>
      <c r="N62" s="46">
        <f>+N60*0.1</f>
        <v>125000</v>
      </c>
      <c r="O62" s="46">
        <f t="shared" si="2"/>
        <v>106250</v>
      </c>
      <c r="P62" s="80">
        <f t="shared" si="0"/>
        <v>18750</v>
      </c>
      <c r="Q62" s="80">
        <f>+Q60*0.1</f>
        <v>41666.666666666672</v>
      </c>
      <c r="R62" s="95">
        <f>+R60*0.1</f>
        <v>41666.666666666672</v>
      </c>
      <c r="S62" s="95">
        <f>+S60*0.1</f>
        <v>41666.666666666672</v>
      </c>
      <c r="T62" s="95">
        <f>+T60*0.1</f>
        <v>0</v>
      </c>
      <c r="U62" s="95">
        <f>+U60*0.1</f>
        <v>0</v>
      </c>
      <c r="V62" s="80">
        <f>SUM(Q62:U62)</f>
        <v>125000.00000000001</v>
      </c>
      <c r="W62" s="180"/>
      <c r="X62" s="11"/>
      <c r="Y62" s="11"/>
      <c r="Z62" s="11"/>
      <c r="AA62" s="11"/>
      <c r="AB62" s="28"/>
      <c r="AC62" s="29"/>
      <c r="AD62" s="29"/>
      <c r="AE62" s="82"/>
      <c r="AF62" s="82"/>
      <c r="AG62" s="82"/>
      <c r="AH62" s="186"/>
      <c r="AI62" s="214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186"/>
      <c r="AU62" s="214"/>
      <c r="AV62" s="82"/>
      <c r="AW62" s="82"/>
      <c r="AX62" s="82"/>
      <c r="AY62" s="82"/>
      <c r="AZ62" s="82"/>
      <c r="BA62" s="82"/>
      <c r="BB62" s="82"/>
      <c r="BC62" s="30"/>
      <c r="BD62" s="11"/>
      <c r="BE62" s="11"/>
      <c r="BF62" s="181"/>
      <c r="BG62" s="180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81"/>
      <c r="BS62" s="180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81"/>
      <c r="CE62" s="1"/>
      <c r="CF62" s="1"/>
      <c r="CG62" s="1"/>
    </row>
    <row r="63" spans="1:85" outlineLevel="3" x14ac:dyDescent="0.25">
      <c r="A63" s="100"/>
      <c r="B63" s="100"/>
      <c r="C63" s="100"/>
      <c r="E63" s="127">
        <v>3</v>
      </c>
      <c r="H63" s="152" t="s">
        <v>134</v>
      </c>
      <c r="I63" s="161" t="s">
        <v>183</v>
      </c>
      <c r="J63" s="31"/>
      <c r="K63" s="31"/>
      <c r="L63" s="14"/>
      <c r="M63" s="14"/>
      <c r="N63" s="46">
        <f>+N60*0.4</f>
        <v>500000</v>
      </c>
      <c r="O63" s="46">
        <f t="shared" si="2"/>
        <v>425000</v>
      </c>
      <c r="P63" s="80">
        <f t="shared" si="0"/>
        <v>75000</v>
      </c>
      <c r="Q63" s="80">
        <f>+Q60*0.4</f>
        <v>166666.66666666669</v>
      </c>
      <c r="R63" s="95">
        <f>+R60*0.4</f>
        <v>166666.66666666669</v>
      </c>
      <c r="S63" s="95">
        <f>+S60*0.4</f>
        <v>166666.66666666669</v>
      </c>
      <c r="T63" s="95">
        <f>+T60*0.4</f>
        <v>0</v>
      </c>
      <c r="U63" s="95">
        <f>+U60*0.4</f>
        <v>0</v>
      </c>
      <c r="V63" s="80">
        <f>SUM(Q63:U63)</f>
        <v>500000.00000000006</v>
      </c>
      <c r="W63" s="180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81"/>
      <c r="AI63" s="184"/>
      <c r="AJ63" s="28"/>
      <c r="AK63" s="28"/>
      <c r="AL63" s="29"/>
      <c r="AM63" s="29"/>
      <c r="AN63" s="29"/>
      <c r="AO63" s="29"/>
      <c r="AP63" s="82"/>
      <c r="AQ63" s="82"/>
      <c r="AR63" s="82"/>
      <c r="AS63" s="28"/>
      <c r="AT63" s="216"/>
      <c r="AU63" s="184"/>
      <c r="AV63" s="29"/>
      <c r="AW63" s="29"/>
      <c r="AX63" s="29"/>
      <c r="AY63" s="29"/>
      <c r="AZ63" s="82"/>
      <c r="BA63" s="82"/>
      <c r="BB63" s="82"/>
      <c r="BC63" s="30"/>
      <c r="BD63" s="11"/>
      <c r="BE63" s="11"/>
      <c r="BF63" s="181"/>
      <c r="BG63" s="180"/>
      <c r="BH63" s="11"/>
      <c r="BI63" s="11"/>
      <c r="BJ63" s="11"/>
      <c r="BK63" s="11"/>
      <c r="BL63" s="11"/>
      <c r="BM63" s="11"/>
      <c r="BN63" s="11"/>
      <c r="BO63" s="30"/>
      <c r="BP63" s="11"/>
      <c r="BQ63" s="11"/>
      <c r="BR63" s="181"/>
      <c r="BS63" s="180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81"/>
      <c r="CE63" s="1"/>
      <c r="CF63" s="1"/>
      <c r="CG63" s="1"/>
    </row>
    <row r="64" spans="1:85" s="108" customFormat="1" ht="52.5" customHeight="1" outlineLevel="3" collapsed="1" x14ac:dyDescent="0.25">
      <c r="A64" s="116"/>
      <c r="B64" s="116"/>
      <c r="C64" s="116"/>
      <c r="D64" s="108">
        <v>2</v>
      </c>
      <c r="H64" s="153" t="s">
        <v>71</v>
      </c>
      <c r="I64" s="160" t="s">
        <v>197</v>
      </c>
      <c r="J64" s="33"/>
      <c r="K64" s="33">
        <v>24</v>
      </c>
      <c r="L64" s="34">
        <v>2018</v>
      </c>
      <c r="M64" s="34">
        <v>2020</v>
      </c>
      <c r="N64" s="40">
        <v>1250000</v>
      </c>
      <c r="O64" s="40">
        <f t="shared" si="2"/>
        <v>1062500</v>
      </c>
      <c r="P64" s="97">
        <f t="shared" si="0"/>
        <v>187500</v>
      </c>
      <c r="Q64" s="97"/>
      <c r="R64" s="97">
        <f>+N64/3</f>
        <v>416666.66666666669</v>
      </c>
      <c r="S64" s="97">
        <f>+N64/3</f>
        <v>416666.66666666669</v>
      </c>
      <c r="T64" s="98">
        <f>+N64/3</f>
        <v>416666.66666666669</v>
      </c>
      <c r="U64" s="98"/>
      <c r="V64" s="97">
        <f>SUM(V65:V67)</f>
        <v>1250000</v>
      </c>
      <c r="W64" s="182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83"/>
      <c r="AI64" s="182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83"/>
      <c r="AU64" s="182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83"/>
      <c r="BG64" s="182"/>
      <c r="BH64" s="169"/>
      <c r="BI64" s="169"/>
      <c r="BJ64" s="169"/>
      <c r="BK64" s="169"/>
      <c r="BL64" s="169"/>
      <c r="BM64" s="169"/>
      <c r="BN64" s="169"/>
      <c r="BO64" s="169"/>
      <c r="BP64" s="169"/>
      <c r="BQ64" s="169"/>
      <c r="BR64" s="183"/>
      <c r="BS64" s="182"/>
      <c r="BT64" s="169"/>
      <c r="BU64" s="169"/>
      <c r="BV64" s="169"/>
      <c r="BW64" s="169"/>
      <c r="BX64" s="169"/>
      <c r="BY64" s="169"/>
      <c r="BZ64" s="169"/>
      <c r="CA64" s="169"/>
      <c r="CB64" s="169"/>
      <c r="CC64" s="169"/>
      <c r="CD64" s="183"/>
      <c r="CE64" s="35"/>
      <c r="CF64" s="35"/>
      <c r="CG64" s="35"/>
    </row>
    <row r="65" spans="1:85" outlineLevel="3" x14ac:dyDescent="0.25">
      <c r="A65" s="100"/>
      <c r="B65" s="100"/>
      <c r="C65" s="100"/>
      <c r="E65" s="127">
        <v>1</v>
      </c>
      <c r="H65" s="152" t="s">
        <v>135</v>
      </c>
      <c r="I65" s="161" t="s">
        <v>181</v>
      </c>
      <c r="J65" s="31"/>
      <c r="K65" s="31"/>
      <c r="L65" s="14"/>
      <c r="M65" s="14"/>
      <c r="N65" s="46">
        <f>+N64*0.5</f>
        <v>625000</v>
      </c>
      <c r="O65" s="46">
        <f t="shared" si="2"/>
        <v>531250</v>
      </c>
      <c r="P65" s="80">
        <f t="shared" si="0"/>
        <v>93750</v>
      </c>
      <c r="Q65" s="80">
        <f>+Q64*0.5</f>
        <v>0</v>
      </c>
      <c r="R65" s="95">
        <f>+R64*0.5</f>
        <v>208333.33333333334</v>
      </c>
      <c r="S65" s="95">
        <f>+S64*0.5</f>
        <v>208333.33333333334</v>
      </c>
      <c r="T65" s="95">
        <f>+T64*0.5</f>
        <v>208333.33333333334</v>
      </c>
      <c r="U65" s="95">
        <f>+U64*0.5</f>
        <v>0</v>
      </c>
      <c r="V65" s="80">
        <f>SUM(Q65:U65)</f>
        <v>625000</v>
      </c>
      <c r="W65" s="180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81"/>
      <c r="AI65" s="184"/>
      <c r="AJ65" s="28"/>
      <c r="AK65" s="29"/>
      <c r="AL65" s="29"/>
      <c r="AM65" s="29"/>
      <c r="AN65" s="29"/>
      <c r="AO65" s="121"/>
      <c r="AP65" s="29"/>
      <c r="AQ65" s="81"/>
      <c r="AR65" s="81"/>
      <c r="AS65" s="81"/>
      <c r="AT65" s="185"/>
      <c r="AU65" s="213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185"/>
      <c r="BG65" s="213"/>
      <c r="BH65" s="81"/>
      <c r="BI65" s="81"/>
      <c r="BJ65" s="81"/>
      <c r="BK65" s="81"/>
      <c r="BL65" s="81"/>
      <c r="BM65" s="81"/>
      <c r="BN65" s="81"/>
      <c r="BO65" s="92"/>
      <c r="BP65" s="11"/>
      <c r="BQ65" s="11"/>
      <c r="BR65" s="181"/>
      <c r="BS65" s="180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81"/>
      <c r="CE65" s="1"/>
      <c r="CF65" s="1"/>
      <c r="CG65" s="1"/>
    </row>
    <row r="66" spans="1:85" outlineLevel="3" x14ac:dyDescent="0.25">
      <c r="A66" s="100"/>
      <c r="B66" s="100"/>
      <c r="C66" s="100"/>
      <c r="E66" s="127">
        <v>2</v>
      </c>
      <c r="H66" s="152" t="s">
        <v>136</v>
      </c>
      <c r="I66" s="161" t="s">
        <v>182</v>
      </c>
      <c r="J66" s="31"/>
      <c r="K66" s="31"/>
      <c r="L66" s="14"/>
      <c r="M66" s="14"/>
      <c r="N66" s="46">
        <f>+N64*0.1</f>
        <v>125000</v>
      </c>
      <c r="O66" s="46">
        <f t="shared" si="2"/>
        <v>106250</v>
      </c>
      <c r="P66" s="80">
        <f t="shared" si="0"/>
        <v>18750</v>
      </c>
      <c r="Q66" s="80">
        <f>+Q64*0.1</f>
        <v>0</v>
      </c>
      <c r="R66" s="95">
        <f>+R64*0.1</f>
        <v>41666.666666666672</v>
      </c>
      <c r="S66" s="95">
        <f>+S64*0.1</f>
        <v>41666.666666666672</v>
      </c>
      <c r="T66" s="95">
        <f>+T64*0.1</f>
        <v>41666.666666666672</v>
      </c>
      <c r="U66" s="95">
        <f>+U64*0.1</f>
        <v>0</v>
      </c>
      <c r="V66" s="80">
        <f>SUM(Q66:U66)</f>
        <v>125000.00000000001</v>
      </c>
      <c r="W66" s="180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81"/>
      <c r="AI66" s="180"/>
      <c r="AJ66" s="11"/>
      <c r="AK66" s="11"/>
      <c r="AL66" s="11"/>
      <c r="AM66" s="11"/>
      <c r="AN66" s="28"/>
      <c r="AO66" s="29"/>
      <c r="AP66" s="29"/>
      <c r="AQ66" s="82"/>
      <c r="AR66" s="82"/>
      <c r="AS66" s="82"/>
      <c r="AT66" s="186"/>
      <c r="AU66" s="214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186"/>
      <c r="BG66" s="214"/>
      <c r="BH66" s="82"/>
      <c r="BI66" s="82"/>
      <c r="BJ66" s="82"/>
      <c r="BK66" s="82"/>
      <c r="BL66" s="82"/>
      <c r="BM66" s="82"/>
      <c r="BN66" s="82"/>
      <c r="BO66" s="30"/>
      <c r="BP66" s="11"/>
      <c r="BQ66" s="11"/>
      <c r="BR66" s="181"/>
      <c r="BS66" s="180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81"/>
      <c r="CE66" s="1"/>
      <c r="CF66" s="1"/>
      <c r="CG66" s="1"/>
    </row>
    <row r="67" spans="1:85" outlineLevel="3" x14ac:dyDescent="0.25">
      <c r="A67" s="100"/>
      <c r="B67" s="100"/>
      <c r="C67" s="100"/>
      <c r="E67" s="127">
        <v>3</v>
      </c>
      <c r="H67" s="152" t="s">
        <v>137</v>
      </c>
      <c r="I67" s="161" t="s">
        <v>183</v>
      </c>
      <c r="J67" s="31"/>
      <c r="K67" s="31"/>
      <c r="L67" s="14"/>
      <c r="M67" s="14"/>
      <c r="N67" s="46">
        <f>+N64*0.4</f>
        <v>500000</v>
      </c>
      <c r="O67" s="46">
        <f t="shared" si="2"/>
        <v>425000</v>
      </c>
      <c r="P67" s="80">
        <f t="shared" si="0"/>
        <v>75000</v>
      </c>
      <c r="Q67" s="80">
        <f>+Q64*0.4</f>
        <v>0</v>
      </c>
      <c r="R67" s="95">
        <f>+R64*0.4</f>
        <v>166666.66666666669</v>
      </c>
      <c r="S67" s="95">
        <f>+S64*0.4</f>
        <v>166666.66666666669</v>
      </c>
      <c r="T67" s="95">
        <f>+T64*0.4</f>
        <v>166666.66666666669</v>
      </c>
      <c r="U67" s="95">
        <f>+U64*0.4</f>
        <v>0</v>
      </c>
      <c r="V67" s="80">
        <f>SUM(Q67:U67)</f>
        <v>500000.00000000006</v>
      </c>
      <c r="W67" s="180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81"/>
      <c r="AI67" s="180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81"/>
      <c r="AU67" s="184"/>
      <c r="AV67" s="28"/>
      <c r="AW67" s="28"/>
      <c r="AX67" s="29"/>
      <c r="AY67" s="29"/>
      <c r="AZ67" s="29"/>
      <c r="BA67" s="29"/>
      <c r="BB67" s="82"/>
      <c r="BC67" s="82"/>
      <c r="BD67" s="82"/>
      <c r="BE67" s="28"/>
      <c r="BF67" s="216"/>
      <c r="BG67" s="184"/>
      <c r="BH67" s="29"/>
      <c r="BI67" s="29"/>
      <c r="BJ67" s="29"/>
      <c r="BK67" s="29"/>
      <c r="BL67" s="82"/>
      <c r="BM67" s="82"/>
      <c r="BN67" s="82"/>
      <c r="BO67" s="30"/>
      <c r="BP67" s="11"/>
      <c r="BQ67" s="11"/>
      <c r="BR67" s="181"/>
      <c r="BS67" s="180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81"/>
      <c r="CE67" s="1"/>
      <c r="CF67" s="1"/>
      <c r="CG67" s="1"/>
    </row>
    <row r="68" spans="1:85" s="108" customFormat="1" ht="52.5" customHeight="1" outlineLevel="3" collapsed="1" x14ac:dyDescent="0.25">
      <c r="A68" s="116"/>
      <c r="B68" s="116"/>
      <c r="C68" s="116"/>
      <c r="D68" s="108">
        <v>3</v>
      </c>
      <c r="H68" s="153" t="s">
        <v>72</v>
      </c>
      <c r="I68" s="160" t="s">
        <v>198</v>
      </c>
      <c r="J68" s="33"/>
      <c r="K68" s="33">
        <v>24</v>
      </c>
      <c r="L68" s="34">
        <v>2018</v>
      </c>
      <c r="M68" s="34">
        <v>2020</v>
      </c>
      <c r="N68" s="40">
        <v>1250000</v>
      </c>
      <c r="O68" s="40">
        <f t="shared" si="2"/>
        <v>1062500</v>
      </c>
      <c r="P68" s="97">
        <f t="shared" si="0"/>
        <v>187500</v>
      </c>
      <c r="Q68" s="97"/>
      <c r="R68" s="97">
        <v>416667</v>
      </c>
      <c r="S68" s="97">
        <v>416666.66666666669</v>
      </c>
      <c r="T68" s="98">
        <v>416666.66666666669</v>
      </c>
      <c r="U68" s="98"/>
      <c r="V68" s="97">
        <f>SUM(V69:V71)</f>
        <v>1250000.3333333335</v>
      </c>
      <c r="W68" s="182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83"/>
      <c r="AI68" s="182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83"/>
      <c r="AU68" s="182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83"/>
      <c r="BG68" s="182"/>
      <c r="BH68" s="169"/>
      <c r="BI68" s="169"/>
      <c r="BJ68" s="169"/>
      <c r="BK68" s="169"/>
      <c r="BL68" s="169"/>
      <c r="BM68" s="169"/>
      <c r="BN68" s="169"/>
      <c r="BO68" s="169"/>
      <c r="BP68" s="169"/>
      <c r="BQ68" s="169"/>
      <c r="BR68" s="183"/>
      <c r="BS68" s="182"/>
      <c r="BT68" s="169"/>
      <c r="BU68" s="169"/>
      <c r="BV68" s="169"/>
      <c r="BW68" s="169"/>
      <c r="BX68" s="169"/>
      <c r="BY68" s="169"/>
      <c r="BZ68" s="169"/>
      <c r="CA68" s="169"/>
      <c r="CB68" s="169"/>
      <c r="CC68" s="169"/>
      <c r="CD68" s="183"/>
      <c r="CE68" s="35"/>
      <c r="CF68" s="35"/>
      <c r="CG68" s="35"/>
    </row>
    <row r="69" spans="1:85" outlineLevel="3" x14ac:dyDescent="0.25">
      <c r="A69" s="100"/>
      <c r="B69" s="100"/>
      <c r="C69" s="100"/>
      <c r="E69" s="127">
        <v>1</v>
      </c>
      <c r="H69" s="152" t="s">
        <v>138</v>
      </c>
      <c r="I69" s="161" t="s">
        <v>181</v>
      </c>
      <c r="J69" s="31"/>
      <c r="K69" s="31"/>
      <c r="L69" s="14"/>
      <c r="M69" s="14"/>
      <c r="N69" s="46">
        <f>+N68*0.5</f>
        <v>625000</v>
      </c>
      <c r="O69" s="46">
        <f t="shared" si="2"/>
        <v>531250</v>
      </c>
      <c r="P69" s="80">
        <f t="shared" si="0"/>
        <v>93750</v>
      </c>
      <c r="Q69" s="80">
        <f>+Q68*0.5</f>
        <v>0</v>
      </c>
      <c r="R69" s="95">
        <f>+R68*0.5</f>
        <v>208333.5</v>
      </c>
      <c r="S69" s="95">
        <f>+S68*0.5</f>
        <v>208333.33333333334</v>
      </c>
      <c r="T69" s="95">
        <f>+T68*0.5</f>
        <v>208333.33333333334</v>
      </c>
      <c r="U69" s="95">
        <f>+U68*0.5</f>
        <v>0</v>
      </c>
      <c r="V69" s="80">
        <f>SUM(Q69:U69)</f>
        <v>625000.16666666674</v>
      </c>
      <c r="W69" s="180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81"/>
      <c r="AI69" s="184"/>
      <c r="AJ69" s="28"/>
      <c r="AK69" s="29"/>
      <c r="AL69" s="29"/>
      <c r="AM69" s="29"/>
      <c r="AN69" s="29"/>
      <c r="AO69" s="121"/>
      <c r="AP69" s="29"/>
      <c r="AQ69" s="81"/>
      <c r="AR69" s="81"/>
      <c r="AS69" s="81"/>
      <c r="AT69" s="185"/>
      <c r="AU69" s="213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185"/>
      <c r="BG69" s="213"/>
      <c r="BH69" s="81"/>
      <c r="BI69" s="81"/>
      <c r="BJ69" s="81"/>
      <c r="BK69" s="81"/>
      <c r="BL69" s="81"/>
      <c r="BM69" s="81"/>
      <c r="BN69" s="81"/>
      <c r="BO69" s="92"/>
      <c r="BP69" s="11"/>
      <c r="BQ69" s="11"/>
      <c r="BR69" s="181"/>
      <c r="BS69" s="180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81"/>
      <c r="CE69" s="1"/>
      <c r="CF69" s="1"/>
      <c r="CG69" s="1"/>
    </row>
    <row r="70" spans="1:85" outlineLevel="3" x14ac:dyDescent="0.25">
      <c r="A70" s="100"/>
      <c r="B70" s="100"/>
      <c r="C70" s="100"/>
      <c r="E70" s="127">
        <v>2</v>
      </c>
      <c r="H70" s="152" t="s">
        <v>139</v>
      </c>
      <c r="I70" s="161" t="s">
        <v>182</v>
      </c>
      <c r="J70" s="31"/>
      <c r="K70" s="31"/>
      <c r="L70" s="14"/>
      <c r="M70" s="14"/>
      <c r="N70" s="46">
        <f>+N68*0.1</f>
        <v>125000</v>
      </c>
      <c r="O70" s="46">
        <f t="shared" si="2"/>
        <v>106250</v>
      </c>
      <c r="P70" s="80">
        <f t="shared" ref="P70:P133" si="8">+N70*0.15</f>
        <v>18750</v>
      </c>
      <c r="Q70" s="80">
        <f>+Q68*0.1</f>
        <v>0</v>
      </c>
      <c r="R70" s="95">
        <f>+R68*0.1</f>
        <v>41666.700000000004</v>
      </c>
      <c r="S70" s="95">
        <f>+S68*0.1</f>
        <v>41666.666666666672</v>
      </c>
      <c r="T70" s="95">
        <f>+T68*0.1</f>
        <v>41666.666666666672</v>
      </c>
      <c r="U70" s="95">
        <f>+U68*0.1</f>
        <v>0</v>
      </c>
      <c r="V70" s="80">
        <f>SUM(Q70:U70)</f>
        <v>125000.03333333334</v>
      </c>
      <c r="W70" s="180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81"/>
      <c r="AI70" s="180"/>
      <c r="AJ70" s="11"/>
      <c r="AK70" s="11"/>
      <c r="AL70" s="11"/>
      <c r="AM70" s="11"/>
      <c r="AN70" s="28"/>
      <c r="AO70" s="29"/>
      <c r="AP70" s="29"/>
      <c r="AQ70" s="82"/>
      <c r="AR70" s="82"/>
      <c r="AS70" s="82"/>
      <c r="AT70" s="186"/>
      <c r="AU70" s="214"/>
      <c r="AV70" s="82"/>
      <c r="AW70" s="82"/>
      <c r="AX70" s="82"/>
      <c r="AY70" s="82"/>
      <c r="AZ70" s="82"/>
      <c r="BA70" s="82"/>
      <c r="BB70" s="82"/>
      <c r="BC70" s="82"/>
      <c r="BD70" s="82"/>
      <c r="BE70" s="82"/>
      <c r="BF70" s="186"/>
      <c r="BG70" s="214"/>
      <c r="BH70" s="82"/>
      <c r="BI70" s="82"/>
      <c r="BJ70" s="82"/>
      <c r="BK70" s="82"/>
      <c r="BL70" s="82"/>
      <c r="BM70" s="82"/>
      <c r="BN70" s="82"/>
      <c r="BO70" s="30"/>
      <c r="BP70" s="11"/>
      <c r="BQ70" s="11"/>
      <c r="BR70" s="181"/>
      <c r="BS70" s="180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81"/>
      <c r="CE70" s="1"/>
      <c r="CF70" s="1"/>
      <c r="CG70" s="1"/>
    </row>
    <row r="71" spans="1:85" outlineLevel="3" x14ac:dyDescent="0.25">
      <c r="A71" s="100"/>
      <c r="B71" s="100"/>
      <c r="C71" s="100"/>
      <c r="E71" s="127">
        <v>3</v>
      </c>
      <c r="H71" s="152" t="s">
        <v>140</v>
      </c>
      <c r="I71" s="161" t="s">
        <v>183</v>
      </c>
      <c r="J71" s="31"/>
      <c r="K71" s="31"/>
      <c r="L71" s="14"/>
      <c r="M71" s="14"/>
      <c r="N71" s="46">
        <f>+N68*0.4</f>
        <v>500000</v>
      </c>
      <c r="O71" s="46">
        <f>+N71*0.85</f>
        <v>425000</v>
      </c>
      <c r="P71" s="80">
        <f t="shared" si="8"/>
        <v>75000</v>
      </c>
      <c r="Q71" s="80">
        <f>+Q68*0.4</f>
        <v>0</v>
      </c>
      <c r="R71" s="95">
        <f>+R68*0.4</f>
        <v>166666.80000000002</v>
      </c>
      <c r="S71" s="95">
        <f>+S68*0.4</f>
        <v>166666.66666666669</v>
      </c>
      <c r="T71" s="95">
        <f>+T68*0.4</f>
        <v>166666.66666666669</v>
      </c>
      <c r="U71" s="95">
        <f>+U68*0.4</f>
        <v>0</v>
      </c>
      <c r="V71" s="80">
        <f>SUM(Q71:U71)</f>
        <v>500000.13333333336</v>
      </c>
      <c r="W71" s="180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81"/>
      <c r="AI71" s="180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81"/>
      <c r="AU71" s="184"/>
      <c r="AV71" s="28"/>
      <c r="AW71" s="28"/>
      <c r="AX71" s="29"/>
      <c r="AY71" s="29"/>
      <c r="AZ71" s="29"/>
      <c r="BA71" s="29"/>
      <c r="BB71" s="82"/>
      <c r="BC71" s="82"/>
      <c r="BD71" s="82"/>
      <c r="BE71" s="28"/>
      <c r="BF71" s="216"/>
      <c r="BG71" s="184"/>
      <c r="BH71" s="29"/>
      <c r="BI71" s="29"/>
      <c r="BJ71" s="29"/>
      <c r="BK71" s="29"/>
      <c r="BL71" s="82"/>
      <c r="BM71" s="82"/>
      <c r="BN71" s="82"/>
      <c r="BO71" s="30"/>
      <c r="BP71" s="11"/>
      <c r="BQ71" s="11"/>
      <c r="BR71" s="181"/>
      <c r="BS71" s="180"/>
      <c r="BT71" s="11"/>
      <c r="BU71" s="11"/>
      <c r="BV71" s="11"/>
      <c r="BW71" s="11"/>
      <c r="BX71" s="11"/>
      <c r="BY71" s="11"/>
      <c r="BZ71" s="11"/>
      <c r="CA71" s="30"/>
      <c r="CB71" s="11"/>
      <c r="CC71" s="11"/>
      <c r="CD71" s="181"/>
      <c r="CE71" s="1"/>
      <c r="CF71" s="1"/>
      <c r="CG71" s="1"/>
    </row>
    <row r="72" spans="1:85" s="108" customFormat="1" ht="52.5" customHeight="1" outlineLevel="3" collapsed="1" x14ac:dyDescent="0.25">
      <c r="A72" s="116"/>
      <c r="B72" s="116"/>
      <c r="C72" s="116"/>
      <c r="D72" s="108">
        <v>4</v>
      </c>
      <c r="H72" s="153" t="s">
        <v>73</v>
      </c>
      <c r="I72" s="160" t="s">
        <v>199</v>
      </c>
      <c r="J72" s="33"/>
      <c r="K72" s="33">
        <v>24</v>
      </c>
      <c r="L72" s="34">
        <v>2019</v>
      </c>
      <c r="M72" s="34">
        <v>2021</v>
      </c>
      <c r="N72" s="40">
        <v>1250000</v>
      </c>
      <c r="O72" s="40">
        <f>+N72*0.85</f>
        <v>1062500</v>
      </c>
      <c r="P72" s="97">
        <f t="shared" si="8"/>
        <v>187500</v>
      </c>
      <c r="Q72" s="97"/>
      <c r="R72" s="97"/>
      <c r="S72" s="97">
        <v>416667</v>
      </c>
      <c r="T72" s="98">
        <v>416666.66666666669</v>
      </c>
      <c r="U72" s="98">
        <v>416666.66666666669</v>
      </c>
      <c r="V72" s="97">
        <f>SUM(V73:V75)</f>
        <v>1250000.3333333335</v>
      </c>
      <c r="W72" s="182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83"/>
      <c r="AI72" s="182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83"/>
      <c r="AU72" s="182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83"/>
      <c r="BG72" s="182"/>
      <c r="BH72" s="169"/>
      <c r="BI72" s="169"/>
      <c r="BJ72" s="169"/>
      <c r="BK72" s="169"/>
      <c r="BL72" s="169"/>
      <c r="BM72" s="169"/>
      <c r="BN72" s="169"/>
      <c r="BO72" s="169"/>
      <c r="BP72" s="169"/>
      <c r="BQ72" s="169"/>
      <c r="BR72" s="183"/>
      <c r="BS72" s="182"/>
      <c r="BT72" s="169"/>
      <c r="BU72" s="169"/>
      <c r="BV72" s="169"/>
      <c r="BW72" s="169"/>
      <c r="BX72" s="169"/>
      <c r="BY72" s="169"/>
      <c r="BZ72" s="169"/>
      <c r="CA72" s="169"/>
      <c r="CB72" s="169"/>
      <c r="CC72" s="169"/>
      <c r="CD72" s="183"/>
      <c r="CE72" s="35"/>
      <c r="CF72" s="35"/>
      <c r="CG72" s="35"/>
    </row>
    <row r="73" spans="1:85" outlineLevel="3" x14ac:dyDescent="0.25">
      <c r="A73" s="100"/>
      <c r="B73" s="100"/>
      <c r="C73" s="100"/>
      <c r="E73" s="127">
        <v>1</v>
      </c>
      <c r="H73" s="152" t="s">
        <v>141</v>
      </c>
      <c r="I73" s="161" t="s">
        <v>181</v>
      </c>
      <c r="J73" s="31"/>
      <c r="K73" s="31"/>
      <c r="L73" s="14"/>
      <c r="M73" s="14"/>
      <c r="N73" s="46">
        <f>+N72*0.5</f>
        <v>625000</v>
      </c>
      <c r="O73" s="46">
        <f>+N73*0.85</f>
        <v>531250</v>
      </c>
      <c r="P73" s="80">
        <f t="shared" si="8"/>
        <v>93750</v>
      </c>
      <c r="Q73" s="80">
        <f>+Q72*0.5</f>
        <v>0</v>
      </c>
      <c r="R73" s="95">
        <f>+R72*0.5</f>
        <v>0</v>
      </c>
      <c r="S73" s="95">
        <f>+S72*0.5</f>
        <v>208333.5</v>
      </c>
      <c r="T73" s="95">
        <f>+T72*0.5</f>
        <v>208333.33333333334</v>
      </c>
      <c r="U73" s="95">
        <f>+U72*0.5</f>
        <v>208333.33333333334</v>
      </c>
      <c r="V73" s="80">
        <f>SUM(Q73:U73)</f>
        <v>625000.16666666674</v>
      </c>
      <c r="W73" s="180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81"/>
      <c r="AI73" s="180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81"/>
      <c r="AU73" s="184"/>
      <c r="AV73" s="28"/>
      <c r="AW73" s="29"/>
      <c r="AX73" s="29"/>
      <c r="AY73" s="29"/>
      <c r="AZ73" s="29"/>
      <c r="BA73" s="121"/>
      <c r="BB73" s="29"/>
      <c r="BC73" s="81"/>
      <c r="BD73" s="81"/>
      <c r="BE73" s="81"/>
      <c r="BF73" s="185"/>
      <c r="BG73" s="213"/>
      <c r="BH73" s="81"/>
      <c r="BI73" s="81"/>
      <c r="BJ73" s="81"/>
      <c r="BK73" s="81"/>
      <c r="BL73" s="81"/>
      <c r="BM73" s="81"/>
      <c r="BN73" s="81"/>
      <c r="BO73" s="81"/>
      <c r="BP73" s="81"/>
      <c r="BQ73" s="81"/>
      <c r="BR73" s="185"/>
      <c r="BS73" s="213"/>
      <c r="BT73" s="81"/>
      <c r="BU73" s="81"/>
      <c r="BV73" s="81"/>
      <c r="BW73" s="81"/>
      <c r="BX73" s="81"/>
      <c r="BY73" s="81"/>
      <c r="BZ73" s="81"/>
      <c r="CA73" s="92"/>
      <c r="CB73" s="11"/>
      <c r="CC73" s="11"/>
      <c r="CD73" s="181"/>
      <c r="CE73" s="1"/>
      <c r="CF73" s="1"/>
      <c r="CG73" s="1"/>
    </row>
    <row r="74" spans="1:85" outlineLevel="3" x14ac:dyDescent="0.25">
      <c r="A74" s="100"/>
      <c r="B74" s="100"/>
      <c r="C74" s="100"/>
      <c r="E74" s="127">
        <v>2</v>
      </c>
      <c r="H74" s="152" t="s">
        <v>142</v>
      </c>
      <c r="I74" s="161" t="s">
        <v>182</v>
      </c>
      <c r="J74" s="31"/>
      <c r="K74" s="31"/>
      <c r="L74" s="14"/>
      <c r="M74" s="14"/>
      <c r="N74" s="46">
        <f>+N72*0.1</f>
        <v>125000</v>
      </c>
      <c r="O74" s="46">
        <f>+N74*0.85</f>
        <v>106250</v>
      </c>
      <c r="P74" s="80">
        <f t="shared" si="8"/>
        <v>18750</v>
      </c>
      <c r="Q74" s="80">
        <f>+Q72*0.1</f>
        <v>0</v>
      </c>
      <c r="R74" s="95">
        <f>+R72*0.1</f>
        <v>0</v>
      </c>
      <c r="S74" s="95">
        <f>+S72*0.1</f>
        <v>41666.700000000004</v>
      </c>
      <c r="T74" s="95">
        <f>+T72*0.1</f>
        <v>41666.666666666672</v>
      </c>
      <c r="U74" s="95">
        <f>+U72*0.1</f>
        <v>41666.666666666672</v>
      </c>
      <c r="V74" s="80">
        <f>SUM(Q74:U74)</f>
        <v>125000.03333333334</v>
      </c>
      <c r="W74" s="180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81"/>
      <c r="AI74" s="180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81"/>
      <c r="AU74" s="180"/>
      <c r="AV74" s="11"/>
      <c r="AW74" s="11"/>
      <c r="AX74" s="11"/>
      <c r="AY74" s="11"/>
      <c r="AZ74" s="28"/>
      <c r="BA74" s="29"/>
      <c r="BB74" s="29"/>
      <c r="BC74" s="82"/>
      <c r="BD74" s="82"/>
      <c r="BE74" s="82"/>
      <c r="BF74" s="186"/>
      <c r="BG74" s="214"/>
      <c r="BH74" s="82"/>
      <c r="BI74" s="82"/>
      <c r="BJ74" s="82"/>
      <c r="BK74" s="82"/>
      <c r="BL74" s="82"/>
      <c r="BM74" s="82"/>
      <c r="BN74" s="82"/>
      <c r="BO74" s="82"/>
      <c r="BP74" s="82"/>
      <c r="BQ74" s="82"/>
      <c r="BR74" s="186"/>
      <c r="BS74" s="214"/>
      <c r="BT74" s="82"/>
      <c r="BU74" s="82"/>
      <c r="BV74" s="82"/>
      <c r="BW74" s="82"/>
      <c r="BX74" s="82"/>
      <c r="BY74" s="82"/>
      <c r="BZ74" s="82"/>
      <c r="CA74" s="30"/>
      <c r="CB74" s="11"/>
      <c r="CC74" s="11"/>
      <c r="CD74" s="181"/>
      <c r="CE74" s="1"/>
      <c r="CF74" s="1"/>
      <c r="CG74" s="1"/>
    </row>
    <row r="75" spans="1:85" outlineLevel="3" x14ac:dyDescent="0.25">
      <c r="A75" s="100"/>
      <c r="B75" s="100"/>
      <c r="C75" s="100"/>
      <c r="E75" s="127">
        <v>3</v>
      </c>
      <c r="H75" s="152" t="s">
        <v>143</v>
      </c>
      <c r="I75" s="161" t="s">
        <v>183</v>
      </c>
      <c r="J75" s="31"/>
      <c r="K75" s="31"/>
      <c r="L75" s="14"/>
      <c r="M75" s="14"/>
      <c r="N75" s="46">
        <f>+N72*0.4</f>
        <v>500000</v>
      </c>
      <c r="O75" s="46">
        <f>+N75*0.85</f>
        <v>425000</v>
      </c>
      <c r="P75" s="80">
        <f t="shared" si="8"/>
        <v>75000</v>
      </c>
      <c r="Q75" s="80">
        <f>+Q72*0.4</f>
        <v>0</v>
      </c>
      <c r="R75" s="95">
        <f>+R72*0.4</f>
        <v>0</v>
      </c>
      <c r="S75" s="95">
        <f>+S72*0.4</f>
        <v>166666.80000000002</v>
      </c>
      <c r="T75" s="95">
        <f>+T72*0.4</f>
        <v>166666.66666666669</v>
      </c>
      <c r="U75" s="95">
        <f>+U72*0.4</f>
        <v>166666.66666666669</v>
      </c>
      <c r="V75" s="80">
        <f>SUM(Q75:U75)</f>
        <v>500000.13333333336</v>
      </c>
      <c r="W75" s="180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81"/>
      <c r="AI75" s="180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81"/>
      <c r="AU75" s="180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81"/>
      <c r="BG75" s="184"/>
      <c r="BH75" s="28"/>
      <c r="BI75" s="28"/>
      <c r="BJ75" s="29"/>
      <c r="BK75" s="29"/>
      <c r="BL75" s="29"/>
      <c r="BM75" s="29"/>
      <c r="BN75" s="82"/>
      <c r="BO75" s="82"/>
      <c r="BP75" s="82"/>
      <c r="BQ75" s="28"/>
      <c r="BR75" s="216"/>
      <c r="BS75" s="184"/>
      <c r="BT75" s="29"/>
      <c r="BU75" s="29"/>
      <c r="BV75" s="29"/>
      <c r="BW75" s="29"/>
      <c r="BX75" s="82"/>
      <c r="BY75" s="82"/>
      <c r="BZ75" s="82"/>
      <c r="CA75" s="30"/>
      <c r="CB75" s="11"/>
      <c r="CC75" s="11"/>
      <c r="CD75" s="181"/>
      <c r="CE75" s="1"/>
      <c r="CF75" s="1"/>
      <c r="CG75" s="1"/>
    </row>
    <row r="76" spans="1:85" s="5" customFormat="1" ht="39.75" customHeight="1" outlineLevel="1" x14ac:dyDescent="0.25">
      <c r="B76" s="5">
        <v>2</v>
      </c>
      <c r="C76" s="100"/>
      <c r="D76" s="107"/>
      <c r="E76" s="124"/>
      <c r="H76" s="151" t="s">
        <v>1</v>
      </c>
      <c r="I76" s="158" t="s">
        <v>294</v>
      </c>
      <c r="J76" s="32"/>
      <c r="K76" s="32"/>
      <c r="L76" s="32"/>
      <c r="M76" s="32"/>
      <c r="N76" s="48">
        <v>16000000</v>
      </c>
      <c r="O76" s="48">
        <f t="shared" ref="O76:O139" si="9">+N76*0.85</f>
        <v>13600000</v>
      </c>
      <c r="P76" s="69">
        <f t="shared" si="8"/>
        <v>2400000</v>
      </c>
      <c r="Q76" s="69">
        <f t="shared" ref="Q76:V76" si="10">+Q77+Q94+Q103+Q120+Q129</f>
        <v>1000000</v>
      </c>
      <c r="R76" s="69">
        <f t="shared" si="10"/>
        <v>5333333.9999999991</v>
      </c>
      <c r="S76" s="69">
        <f t="shared" si="10"/>
        <v>5333333.333333333</v>
      </c>
      <c r="T76" s="69">
        <f t="shared" si="10"/>
        <v>4333333.333333333</v>
      </c>
      <c r="U76" s="69">
        <f t="shared" si="10"/>
        <v>0</v>
      </c>
      <c r="V76" s="69">
        <f t="shared" si="10"/>
        <v>16000000.666666666</v>
      </c>
      <c r="W76" s="180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81"/>
      <c r="AI76" s="180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81"/>
      <c r="AU76" s="180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81"/>
      <c r="BG76" s="180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81"/>
      <c r="BS76" s="180"/>
      <c r="BT76" s="11"/>
      <c r="BU76" s="11"/>
      <c r="BV76" s="11"/>
      <c r="BW76" s="11"/>
      <c r="BX76" s="11"/>
      <c r="BY76" s="11"/>
      <c r="BZ76" s="11"/>
      <c r="CA76" s="30"/>
      <c r="CB76" s="11"/>
      <c r="CC76" s="11"/>
      <c r="CD76" s="181"/>
      <c r="CE76" s="6"/>
      <c r="CF76" s="6"/>
      <c r="CG76" s="6"/>
    </row>
    <row r="77" spans="1:85" s="100" customFormat="1" ht="42.75" customHeight="1" outlineLevel="2" x14ac:dyDescent="0.25">
      <c r="C77" s="100">
        <v>1</v>
      </c>
      <c r="D77" s="116"/>
      <c r="H77" s="152" t="s">
        <v>4</v>
      </c>
      <c r="I77" s="159" t="s">
        <v>296</v>
      </c>
      <c r="J77" s="96">
        <v>2020</v>
      </c>
      <c r="K77" s="96"/>
      <c r="L77" s="14"/>
      <c r="M77" s="14"/>
      <c r="N77" s="44">
        <v>4000000</v>
      </c>
      <c r="O77" s="44">
        <f t="shared" si="9"/>
        <v>3400000</v>
      </c>
      <c r="P77" s="20">
        <f t="shared" si="8"/>
        <v>600000</v>
      </c>
      <c r="Q77" s="20">
        <f t="shared" ref="Q77:V77" si="11">+Q78+Q82+Q86+Q90</f>
        <v>666666.66666666663</v>
      </c>
      <c r="R77" s="20">
        <f t="shared" si="11"/>
        <v>1333333.3333333333</v>
      </c>
      <c r="S77" s="20">
        <f t="shared" si="11"/>
        <v>1333333.3333333333</v>
      </c>
      <c r="T77" s="20">
        <f t="shared" si="11"/>
        <v>666666.66666666663</v>
      </c>
      <c r="U77" s="20">
        <f t="shared" si="11"/>
        <v>0</v>
      </c>
      <c r="V77" s="20">
        <f t="shared" si="11"/>
        <v>4000000</v>
      </c>
      <c r="W77" s="180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81"/>
      <c r="AI77" s="180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81"/>
      <c r="AU77" s="180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81"/>
      <c r="BG77" s="180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81"/>
      <c r="BS77" s="180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81"/>
      <c r="CE77" s="99"/>
      <c r="CF77" s="99"/>
      <c r="CG77" s="99"/>
    </row>
    <row r="78" spans="1:85" s="108" customFormat="1" ht="41.25" customHeight="1" outlineLevel="3" x14ac:dyDescent="0.25">
      <c r="A78" s="116"/>
      <c r="B78" s="116"/>
      <c r="C78" s="116"/>
      <c r="D78" s="108">
        <v>1</v>
      </c>
      <c r="H78" s="153" t="s">
        <v>75</v>
      </c>
      <c r="I78" s="160" t="s">
        <v>200</v>
      </c>
      <c r="J78" s="33"/>
      <c r="K78" s="33">
        <v>24</v>
      </c>
      <c r="L78" s="34">
        <v>2017</v>
      </c>
      <c r="M78" s="34">
        <v>2019</v>
      </c>
      <c r="N78" s="40">
        <f>+N77/4</f>
        <v>1000000</v>
      </c>
      <c r="O78" s="40">
        <f t="shared" si="9"/>
        <v>850000</v>
      </c>
      <c r="P78" s="97">
        <f t="shared" si="8"/>
        <v>150000</v>
      </c>
      <c r="Q78" s="97">
        <f>+N78/3</f>
        <v>333333.33333333331</v>
      </c>
      <c r="R78" s="97">
        <v>333333.33333333331</v>
      </c>
      <c r="S78" s="97">
        <v>333333.33333333331</v>
      </c>
      <c r="T78" s="98"/>
      <c r="U78" s="98"/>
      <c r="V78" s="97">
        <f>SUM(V79:V81)</f>
        <v>1000000</v>
      </c>
      <c r="W78" s="182"/>
      <c r="X78" s="169"/>
      <c r="Y78" s="169"/>
      <c r="Z78" s="169"/>
      <c r="AA78" s="169"/>
      <c r="AB78" s="169"/>
      <c r="AC78" s="169"/>
      <c r="AD78" s="169"/>
      <c r="AE78" s="169"/>
      <c r="AF78" s="169"/>
      <c r="AG78" s="169"/>
      <c r="AH78" s="183"/>
      <c r="AI78" s="182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83"/>
      <c r="AU78" s="182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83"/>
      <c r="BG78" s="182"/>
      <c r="BH78" s="169"/>
      <c r="BI78" s="169"/>
      <c r="BJ78" s="169"/>
      <c r="BK78" s="169"/>
      <c r="BL78" s="169"/>
      <c r="BM78" s="169"/>
      <c r="BN78" s="169"/>
      <c r="BO78" s="169"/>
      <c r="BP78" s="169"/>
      <c r="BQ78" s="169"/>
      <c r="BR78" s="183"/>
      <c r="BS78" s="182"/>
      <c r="BT78" s="169"/>
      <c r="BU78" s="169"/>
      <c r="BV78" s="169"/>
      <c r="BW78" s="169"/>
      <c r="BX78" s="169"/>
      <c r="BY78" s="169"/>
      <c r="BZ78" s="169"/>
      <c r="CA78" s="169"/>
      <c r="CB78" s="169"/>
      <c r="CC78" s="169"/>
      <c r="CD78" s="183"/>
      <c r="CE78" s="35"/>
      <c r="CF78" s="35"/>
      <c r="CG78" s="35"/>
    </row>
    <row r="79" spans="1:85" outlineLevel="3" x14ac:dyDescent="0.25">
      <c r="A79" s="100"/>
      <c r="B79" s="100"/>
      <c r="C79" s="100"/>
      <c r="E79" s="127">
        <v>1</v>
      </c>
      <c r="H79" s="152" t="s">
        <v>144</v>
      </c>
      <c r="I79" s="161" t="s">
        <v>181</v>
      </c>
      <c r="J79" s="31"/>
      <c r="K79" s="31"/>
      <c r="L79" s="14"/>
      <c r="M79" s="14"/>
      <c r="N79" s="42">
        <f>+N78*0.5</f>
        <v>500000</v>
      </c>
      <c r="O79" s="42">
        <f t="shared" si="9"/>
        <v>425000</v>
      </c>
      <c r="P79" s="19">
        <f t="shared" si="8"/>
        <v>75000</v>
      </c>
      <c r="Q79" s="19">
        <f>+Q78*0.5</f>
        <v>166666.66666666666</v>
      </c>
      <c r="R79" s="19">
        <f>+R78*0.5</f>
        <v>166666.66666666666</v>
      </c>
      <c r="S79" s="19">
        <f>+S78*0.5</f>
        <v>166666.66666666666</v>
      </c>
      <c r="T79" s="11"/>
      <c r="U79" s="11"/>
      <c r="V79" s="19">
        <f t="shared" ref="V79:V137" si="12">SUM(Q79:U79)</f>
        <v>500000</v>
      </c>
      <c r="W79" s="184"/>
      <c r="X79" s="28"/>
      <c r="Y79" s="29"/>
      <c r="Z79" s="29"/>
      <c r="AA79" s="29"/>
      <c r="AB79" s="29"/>
      <c r="AC79" s="121"/>
      <c r="AD79" s="29"/>
      <c r="AE79" s="81"/>
      <c r="AF79" s="81"/>
      <c r="AG79" s="81"/>
      <c r="AH79" s="185"/>
      <c r="AI79" s="213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185"/>
      <c r="AU79" s="213"/>
      <c r="AV79" s="81"/>
      <c r="AW79" s="81"/>
      <c r="AX79" s="81"/>
      <c r="AY79" s="81"/>
      <c r="AZ79" s="81"/>
      <c r="BA79" s="81"/>
      <c r="BB79" s="81"/>
      <c r="BC79" s="92"/>
      <c r="BD79" s="11"/>
      <c r="BE79" s="11"/>
      <c r="BF79" s="181"/>
      <c r="BG79" s="180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81"/>
      <c r="BS79" s="180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81"/>
      <c r="CE79" s="1"/>
      <c r="CF79" s="1"/>
      <c r="CG79" s="1"/>
    </row>
    <row r="80" spans="1:85" outlineLevel="3" x14ac:dyDescent="0.25">
      <c r="A80" s="100"/>
      <c r="B80" s="100"/>
      <c r="C80" s="100"/>
      <c r="E80" s="127">
        <v>2</v>
      </c>
      <c r="H80" s="152" t="s">
        <v>145</v>
      </c>
      <c r="I80" s="161" t="s">
        <v>182</v>
      </c>
      <c r="J80" s="31"/>
      <c r="K80" s="31"/>
      <c r="L80" s="14"/>
      <c r="M80" s="14"/>
      <c r="N80" s="42">
        <f>+N78*0.1</f>
        <v>100000</v>
      </c>
      <c r="O80" s="42">
        <f t="shared" si="9"/>
        <v>85000</v>
      </c>
      <c r="P80" s="19">
        <f t="shared" si="8"/>
        <v>15000</v>
      </c>
      <c r="Q80" s="19">
        <f>+Q78*0.1</f>
        <v>33333.333333333336</v>
      </c>
      <c r="R80" s="19">
        <f>+R78*0.1</f>
        <v>33333.333333333336</v>
      </c>
      <c r="S80" s="19">
        <f>+S78*0.1</f>
        <v>33333.333333333336</v>
      </c>
      <c r="T80" s="11"/>
      <c r="U80" s="11"/>
      <c r="V80" s="19">
        <f t="shared" si="12"/>
        <v>100000</v>
      </c>
      <c r="W80" s="180"/>
      <c r="X80" s="11"/>
      <c r="Y80" s="11"/>
      <c r="Z80" s="11"/>
      <c r="AA80" s="11"/>
      <c r="AB80" s="28"/>
      <c r="AC80" s="29"/>
      <c r="AD80" s="29"/>
      <c r="AE80" s="82"/>
      <c r="AF80" s="82"/>
      <c r="AG80" s="82"/>
      <c r="AH80" s="186"/>
      <c r="AI80" s="214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186"/>
      <c r="AU80" s="214"/>
      <c r="AV80" s="82"/>
      <c r="AW80" s="82"/>
      <c r="AX80" s="82"/>
      <c r="AY80" s="82"/>
      <c r="AZ80" s="82"/>
      <c r="BA80" s="82"/>
      <c r="BB80" s="82"/>
      <c r="BC80" s="30"/>
      <c r="BD80" s="11"/>
      <c r="BE80" s="11"/>
      <c r="BF80" s="181"/>
      <c r="BG80" s="180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81"/>
      <c r="BS80" s="180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81"/>
      <c r="CE80" s="1"/>
      <c r="CF80" s="1"/>
      <c r="CG80" s="1"/>
    </row>
    <row r="81" spans="1:85" outlineLevel="3" x14ac:dyDescent="0.25">
      <c r="A81" s="100"/>
      <c r="B81" s="100"/>
      <c r="C81" s="100"/>
      <c r="E81" s="127">
        <v>3</v>
      </c>
      <c r="H81" s="152" t="s">
        <v>146</v>
      </c>
      <c r="I81" s="161" t="s">
        <v>183</v>
      </c>
      <c r="J81" s="31"/>
      <c r="K81" s="31"/>
      <c r="L81" s="14"/>
      <c r="M81" s="14"/>
      <c r="N81" s="42">
        <f>+N78*0.4</f>
        <v>400000</v>
      </c>
      <c r="O81" s="42">
        <f t="shared" si="9"/>
        <v>340000</v>
      </c>
      <c r="P81" s="19">
        <f t="shared" si="8"/>
        <v>60000</v>
      </c>
      <c r="Q81" s="19">
        <f>+Q78*0.4</f>
        <v>133333.33333333334</v>
      </c>
      <c r="R81" s="19">
        <f>+R78*0.4</f>
        <v>133333.33333333334</v>
      </c>
      <c r="S81" s="19">
        <f>+S78*0.4</f>
        <v>133333.33333333334</v>
      </c>
      <c r="T81" s="11"/>
      <c r="U81" s="11"/>
      <c r="V81" s="19">
        <f t="shared" si="12"/>
        <v>400000</v>
      </c>
      <c r="W81" s="180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81"/>
      <c r="AI81" s="184"/>
      <c r="AJ81" s="28"/>
      <c r="AK81" s="28"/>
      <c r="AL81" s="29"/>
      <c r="AM81" s="29"/>
      <c r="AN81" s="29"/>
      <c r="AO81" s="29"/>
      <c r="AP81" s="82"/>
      <c r="AQ81" s="82"/>
      <c r="AR81" s="82"/>
      <c r="AS81" s="28"/>
      <c r="AT81" s="216"/>
      <c r="AU81" s="184"/>
      <c r="AV81" s="29"/>
      <c r="AW81" s="29"/>
      <c r="AX81" s="29"/>
      <c r="AY81" s="29"/>
      <c r="AZ81" s="82"/>
      <c r="BA81" s="82"/>
      <c r="BB81" s="82"/>
      <c r="BC81" s="30"/>
      <c r="BD81" s="11"/>
      <c r="BE81" s="11"/>
      <c r="BF81" s="181"/>
      <c r="BG81" s="180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81"/>
      <c r="BS81" s="180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81"/>
      <c r="CE81" s="1"/>
      <c r="CF81" s="1"/>
      <c r="CG81" s="1"/>
    </row>
    <row r="82" spans="1:85" s="108" customFormat="1" ht="41.25" customHeight="1" outlineLevel="3" collapsed="1" x14ac:dyDescent="0.25">
      <c r="A82" s="116"/>
      <c r="B82" s="116"/>
      <c r="C82" s="116"/>
      <c r="D82" s="108">
        <v>2</v>
      </c>
      <c r="H82" s="153" t="s">
        <v>76</v>
      </c>
      <c r="I82" s="160" t="s">
        <v>201</v>
      </c>
      <c r="J82" s="33"/>
      <c r="K82" s="33">
        <v>24</v>
      </c>
      <c r="L82" s="34">
        <v>2017</v>
      </c>
      <c r="M82" s="34">
        <v>2019</v>
      </c>
      <c r="N82" s="40">
        <f>+N77/4</f>
        <v>1000000</v>
      </c>
      <c r="O82" s="40">
        <f t="shared" si="9"/>
        <v>850000</v>
      </c>
      <c r="P82" s="97">
        <f t="shared" si="8"/>
        <v>150000</v>
      </c>
      <c r="Q82" s="97">
        <v>333333.33333333331</v>
      </c>
      <c r="R82" s="97">
        <v>333333.33333333331</v>
      </c>
      <c r="S82" s="97">
        <v>333333.33333333331</v>
      </c>
      <c r="T82" s="98"/>
      <c r="U82" s="98"/>
      <c r="V82" s="97">
        <f>SUM(V83:V85)</f>
        <v>1000000</v>
      </c>
      <c r="W82" s="182"/>
      <c r="X82" s="169"/>
      <c r="Y82" s="169"/>
      <c r="Z82" s="169"/>
      <c r="AA82" s="169"/>
      <c r="AB82" s="169"/>
      <c r="AC82" s="169"/>
      <c r="AD82" s="169"/>
      <c r="AE82" s="169"/>
      <c r="AF82" s="169"/>
      <c r="AG82" s="169"/>
      <c r="AH82" s="183"/>
      <c r="AI82" s="182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83"/>
      <c r="AU82" s="182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83"/>
      <c r="BG82" s="182"/>
      <c r="BH82" s="169"/>
      <c r="BI82" s="169"/>
      <c r="BJ82" s="169"/>
      <c r="BK82" s="169"/>
      <c r="BL82" s="169"/>
      <c r="BM82" s="169"/>
      <c r="BN82" s="169"/>
      <c r="BO82" s="169"/>
      <c r="BP82" s="169"/>
      <c r="BQ82" s="169"/>
      <c r="BR82" s="183"/>
      <c r="BS82" s="182"/>
      <c r="BT82" s="169"/>
      <c r="BU82" s="169"/>
      <c r="BV82" s="169"/>
      <c r="BW82" s="169"/>
      <c r="BX82" s="169"/>
      <c r="BY82" s="169"/>
      <c r="BZ82" s="169"/>
      <c r="CA82" s="169"/>
      <c r="CB82" s="169"/>
      <c r="CC82" s="169"/>
      <c r="CD82" s="183"/>
      <c r="CE82" s="35"/>
      <c r="CF82" s="35"/>
      <c r="CG82" s="35"/>
    </row>
    <row r="83" spans="1:85" outlineLevel="3" x14ac:dyDescent="0.25">
      <c r="A83" s="100"/>
      <c r="B83" s="100"/>
      <c r="C83" s="100"/>
      <c r="E83" s="127">
        <v>1</v>
      </c>
      <c r="H83" s="152" t="s">
        <v>147</v>
      </c>
      <c r="I83" s="161" t="s">
        <v>181</v>
      </c>
      <c r="J83" s="31"/>
      <c r="K83" s="31"/>
      <c r="L83" s="14"/>
      <c r="M83" s="14"/>
      <c r="N83" s="42">
        <f>+N82*0.5</f>
        <v>500000</v>
      </c>
      <c r="O83" s="42">
        <f t="shared" si="9"/>
        <v>425000</v>
      </c>
      <c r="P83" s="19">
        <f>+N83*0.15</f>
        <v>75000</v>
      </c>
      <c r="Q83" s="19">
        <f>+Q82*0.5</f>
        <v>166666.66666666666</v>
      </c>
      <c r="R83" s="18">
        <f>+R82*0.5</f>
        <v>166666.66666666666</v>
      </c>
      <c r="S83" s="18">
        <f>+S82*0.5</f>
        <v>166666.66666666666</v>
      </c>
      <c r="T83" s="11"/>
      <c r="U83" s="11"/>
      <c r="V83" s="19">
        <f>SUM(Q83:U83)</f>
        <v>500000</v>
      </c>
      <c r="W83" s="184"/>
      <c r="X83" s="28"/>
      <c r="Y83" s="29"/>
      <c r="Z83" s="29"/>
      <c r="AA83" s="29"/>
      <c r="AB83" s="29"/>
      <c r="AC83" s="121"/>
      <c r="AD83" s="29"/>
      <c r="AE83" s="81"/>
      <c r="AF83" s="81"/>
      <c r="AG83" s="81"/>
      <c r="AH83" s="185"/>
      <c r="AI83" s="213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T83" s="185"/>
      <c r="AU83" s="213"/>
      <c r="AV83" s="81"/>
      <c r="AW83" s="81"/>
      <c r="AX83" s="81"/>
      <c r="AY83" s="81"/>
      <c r="AZ83" s="81"/>
      <c r="BA83" s="81"/>
      <c r="BB83" s="81"/>
      <c r="BC83" s="92"/>
      <c r="BD83" s="11"/>
      <c r="BE83" s="11"/>
      <c r="BF83" s="181"/>
      <c r="BG83" s="180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81"/>
      <c r="BS83" s="180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81"/>
      <c r="CE83" s="1"/>
      <c r="CF83" s="1"/>
      <c r="CG83" s="1"/>
    </row>
    <row r="84" spans="1:85" outlineLevel="3" x14ac:dyDescent="0.25">
      <c r="A84" s="100"/>
      <c r="B84" s="100"/>
      <c r="C84" s="100"/>
      <c r="E84" s="127">
        <v>2</v>
      </c>
      <c r="H84" s="152" t="s">
        <v>148</v>
      </c>
      <c r="I84" s="161" t="s">
        <v>182</v>
      </c>
      <c r="J84" s="31"/>
      <c r="K84" s="31"/>
      <c r="L84" s="14"/>
      <c r="M84" s="14"/>
      <c r="N84" s="42">
        <f>+N82*0.1</f>
        <v>100000</v>
      </c>
      <c r="O84" s="42">
        <f t="shared" si="9"/>
        <v>85000</v>
      </c>
      <c r="P84" s="19">
        <f>+N84*0.15</f>
        <v>15000</v>
      </c>
      <c r="Q84" s="19">
        <f>+Q82*0.1</f>
        <v>33333.333333333336</v>
      </c>
      <c r="R84" s="18">
        <f>+R82*0.1</f>
        <v>33333.333333333336</v>
      </c>
      <c r="S84" s="18">
        <f>+S82*0.1</f>
        <v>33333.333333333336</v>
      </c>
      <c r="T84" s="11"/>
      <c r="U84" s="11"/>
      <c r="V84" s="19">
        <f>SUM(Q84:U84)</f>
        <v>100000</v>
      </c>
      <c r="W84" s="180"/>
      <c r="X84" s="11"/>
      <c r="Y84" s="11"/>
      <c r="Z84" s="11"/>
      <c r="AA84" s="11"/>
      <c r="AB84" s="28"/>
      <c r="AC84" s="29"/>
      <c r="AD84" s="29"/>
      <c r="AE84" s="82"/>
      <c r="AF84" s="82"/>
      <c r="AG84" s="82"/>
      <c r="AH84" s="186"/>
      <c r="AI84" s="214"/>
      <c r="AJ84" s="82"/>
      <c r="AK84" s="82"/>
      <c r="AL84" s="82"/>
      <c r="AM84" s="82"/>
      <c r="AN84" s="82"/>
      <c r="AO84" s="82"/>
      <c r="AP84" s="82"/>
      <c r="AQ84" s="82"/>
      <c r="AR84" s="82"/>
      <c r="AS84" s="82"/>
      <c r="AT84" s="186"/>
      <c r="AU84" s="214"/>
      <c r="AV84" s="82"/>
      <c r="AW84" s="82"/>
      <c r="AX84" s="82"/>
      <c r="AY84" s="82"/>
      <c r="AZ84" s="82"/>
      <c r="BA84" s="82"/>
      <c r="BB84" s="82"/>
      <c r="BC84" s="30"/>
      <c r="BD84" s="11"/>
      <c r="BE84" s="11"/>
      <c r="BF84" s="181"/>
      <c r="BG84" s="180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81"/>
      <c r="BS84" s="180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81"/>
      <c r="CE84" s="1"/>
      <c r="CF84" s="1"/>
      <c r="CG84" s="1"/>
    </row>
    <row r="85" spans="1:85" outlineLevel="3" x14ac:dyDescent="0.25">
      <c r="A85" s="100"/>
      <c r="B85" s="100"/>
      <c r="C85" s="100"/>
      <c r="E85" s="127">
        <v>3</v>
      </c>
      <c r="H85" s="152" t="s">
        <v>149</v>
      </c>
      <c r="I85" s="161" t="s">
        <v>183</v>
      </c>
      <c r="J85" s="31"/>
      <c r="K85" s="31"/>
      <c r="L85" s="14"/>
      <c r="M85" s="14"/>
      <c r="N85" s="42">
        <f>+N82*0.4</f>
        <v>400000</v>
      </c>
      <c r="O85" s="42">
        <f t="shared" si="9"/>
        <v>340000</v>
      </c>
      <c r="P85" s="19">
        <f>+N85*0.15</f>
        <v>60000</v>
      </c>
      <c r="Q85" s="19">
        <f>+Q82*0.4</f>
        <v>133333.33333333334</v>
      </c>
      <c r="R85" s="18">
        <f>+R82*0.4</f>
        <v>133333.33333333334</v>
      </c>
      <c r="S85" s="18">
        <f>+S82*0.4</f>
        <v>133333.33333333334</v>
      </c>
      <c r="T85" s="11"/>
      <c r="U85" s="11"/>
      <c r="V85" s="19">
        <f>SUM(Q85:U85)</f>
        <v>400000</v>
      </c>
      <c r="W85" s="180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81"/>
      <c r="AI85" s="184"/>
      <c r="AJ85" s="28"/>
      <c r="AK85" s="28"/>
      <c r="AL85" s="29"/>
      <c r="AM85" s="29"/>
      <c r="AN85" s="29"/>
      <c r="AO85" s="29"/>
      <c r="AP85" s="82"/>
      <c r="AQ85" s="82"/>
      <c r="AR85" s="82"/>
      <c r="AS85" s="28"/>
      <c r="AT85" s="216"/>
      <c r="AU85" s="184"/>
      <c r="AV85" s="29"/>
      <c r="AW85" s="29"/>
      <c r="AX85" s="29"/>
      <c r="AY85" s="29"/>
      <c r="AZ85" s="82"/>
      <c r="BA85" s="82"/>
      <c r="BB85" s="82"/>
      <c r="BC85" s="30"/>
      <c r="BD85" s="11"/>
      <c r="BE85" s="11"/>
      <c r="BF85" s="181"/>
      <c r="BG85" s="180"/>
      <c r="BH85" s="11"/>
      <c r="BI85" s="11"/>
      <c r="BJ85" s="11"/>
      <c r="BK85" s="11"/>
      <c r="BL85" s="11"/>
      <c r="BM85" s="11"/>
      <c r="BN85" s="11"/>
      <c r="BO85" s="30"/>
      <c r="BP85" s="30"/>
      <c r="BQ85" s="11"/>
      <c r="BR85" s="181"/>
      <c r="BS85" s="180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81"/>
      <c r="CE85" s="1"/>
      <c r="CF85" s="1"/>
      <c r="CG85" s="1"/>
    </row>
    <row r="86" spans="1:85" s="108" customFormat="1" ht="41.25" customHeight="1" outlineLevel="3" collapsed="1" x14ac:dyDescent="0.25">
      <c r="A86" s="116"/>
      <c r="B86" s="116"/>
      <c r="C86" s="116"/>
      <c r="D86" s="108">
        <v>3</v>
      </c>
      <c r="H86" s="153" t="s">
        <v>77</v>
      </c>
      <c r="I86" s="160" t="s">
        <v>202</v>
      </c>
      <c r="J86" s="33"/>
      <c r="K86" s="33">
        <v>24</v>
      </c>
      <c r="L86" s="34">
        <v>2018</v>
      </c>
      <c r="M86" s="34">
        <v>2020</v>
      </c>
      <c r="N86" s="40">
        <f>+N77/4</f>
        <v>1000000</v>
      </c>
      <c r="O86" s="40">
        <f t="shared" si="9"/>
        <v>850000</v>
      </c>
      <c r="P86" s="97">
        <f t="shared" si="8"/>
        <v>150000</v>
      </c>
      <c r="Q86" s="97"/>
      <c r="R86" s="97">
        <v>333333.33333333331</v>
      </c>
      <c r="S86" s="97">
        <v>333333.33333333331</v>
      </c>
      <c r="T86" s="98">
        <v>333333.33333333331</v>
      </c>
      <c r="U86" s="98"/>
      <c r="V86" s="97">
        <f>SUM(V87:V89)</f>
        <v>1000000</v>
      </c>
      <c r="W86" s="182"/>
      <c r="X86" s="169"/>
      <c r="Y86" s="169"/>
      <c r="Z86" s="169"/>
      <c r="AA86" s="169"/>
      <c r="AB86" s="169"/>
      <c r="AC86" s="169"/>
      <c r="AD86" s="169"/>
      <c r="AE86" s="169"/>
      <c r="AF86" s="169"/>
      <c r="AG86" s="169"/>
      <c r="AH86" s="183"/>
      <c r="AI86" s="182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83"/>
      <c r="AU86" s="182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83"/>
      <c r="BG86" s="182"/>
      <c r="BH86" s="169"/>
      <c r="BI86" s="169"/>
      <c r="BJ86" s="169"/>
      <c r="BK86" s="169"/>
      <c r="BL86" s="169"/>
      <c r="BM86" s="169"/>
      <c r="BN86" s="169"/>
      <c r="BO86" s="169"/>
      <c r="BP86" s="169"/>
      <c r="BQ86" s="169"/>
      <c r="BR86" s="183"/>
      <c r="BS86" s="182"/>
      <c r="BT86" s="169"/>
      <c r="BU86" s="169"/>
      <c r="BV86" s="169"/>
      <c r="BW86" s="169"/>
      <c r="BX86" s="169"/>
      <c r="BY86" s="169"/>
      <c r="BZ86" s="169"/>
      <c r="CA86" s="169"/>
      <c r="CB86" s="169"/>
      <c r="CC86" s="169"/>
      <c r="CD86" s="183"/>
      <c r="CE86" s="35"/>
      <c r="CF86" s="35"/>
      <c r="CG86" s="35"/>
    </row>
    <row r="87" spans="1:85" outlineLevel="3" x14ac:dyDescent="0.25">
      <c r="A87" s="100"/>
      <c r="B87" s="100"/>
      <c r="C87" s="100"/>
      <c r="E87" s="127">
        <v>1</v>
      </c>
      <c r="H87" s="152" t="s">
        <v>150</v>
      </c>
      <c r="I87" s="161" t="s">
        <v>181</v>
      </c>
      <c r="J87" s="31"/>
      <c r="K87" s="31"/>
      <c r="L87" s="14"/>
      <c r="M87" s="14"/>
      <c r="N87" s="42">
        <f>+N86*0.5</f>
        <v>500000</v>
      </c>
      <c r="O87" s="42">
        <f t="shared" si="9"/>
        <v>425000</v>
      </c>
      <c r="P87" s="19">
        <f t="shared" si="8"/>
        <v>75000</v>
      </c>
      <c r="Q87" s="19">
        <f>+Q86*0.5</f>
        <v>0</v>
      </c>
      <c r="R87" s="18">
        <f>+R86*0.5</f>
        <v>166666.66666666666</v>
      </c>
      <c r="S87" s="18">
        <f>+S86*0.5</f>
        <v>166666.66666666666</v>
      </c>
      <c r="T87" s="11">
        <f>+T86*0.5</f>
        <v>166666.66666666666</v>
      </c>
      <c r="U87" s="11"/>
      <c r="V87" s="19">
        <f t="shared" si="12"/>
        <v>500000</v>
      </c>
      <c r="W87" s="180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81"/>
      <c r="AI87" s="184"/>
      <c r="AJ87" s="28"/>
      <c r="AK87" s="29"/>
      <c r="AL87" s="29"/>
      <c r="AM87" s="29"/>
      <c r="AN87" s="29"/>
      <c r="AO87" s="121"/>
      <c r="AP87" s="29"/>
      <c r="AQ87" s="81"/>
      <c r="AR87" s="81"/>
      <c r="AS87" s="81"/>
      <c r="AT87" s="185"/>
      <c r="AU87" s="213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185"/>
      <c r="BG87" s="213"/>
      <c r="BH87" s="81"/>
      <c r="BI87" s="81"/>
      <c r="BJ87" s="81"/>
      <c r="BK87" s="81"/>
      <c r="BL87" s="81"/>
      <c r="BM87" s="81"/>
      <c r="BN87" s="81"/>
      <c r="BO87" s="92"/>
      <c r="BP87" s="30"/>
      <c r="BQ87" s="11"/>
      <c r="BR87" s="181"/>
      <c r="BS87" s="180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81"/>
      <c r="CE87" s="1"/>
      <c r="CF87" s="1"/>
      <c r="CG87" s="1"/>
    </row>
    <row r="88" spans="1:85" outlineLevel="3" x14ac:dyDescent="0.25">
      <c r="A88" s="100"/>
      <c r="B88" s="100"/>
      <c r="C88" s="100"/>
      <c r="E88" s="127">
        <v>2</v>
      </c>
      <c r="H88" s="152" t="s">
        <v>151</v>
      </c>
      <c r="I88" s="161" t="s">
        <v>182</v>
      </c>
      <c r="J88" s="31"/>
      <c r="K88" s="31"/>
      <c r="L88" s="14"/>
      <c r="M88" s="14"/>
      <c r="N88" s="42">
        <f>+N86*0.1</f>
        <v>100000</v>
      </c>
      <c r="O88" s="42">
        <f t="shared" si="9"/>
        <v>85000</v>
      </c>
      <c r="P88" s="19">
        <f t="shared" si="8"/>
        <v>15000</v>
      </c>
      <c r="Q88" s="19">
        <f>+Q86*0.1</f>
        <v>0</v>
      </c>
      <c r="R88" s="18">
        <f>+R86*0.1</f>
        <v>33333.333333333336</v>
      </c>
      <c r="S88" s="18">
        <f>+S86*0.1</f>
        <v>33333.333333333336</v>
      </c>
      <c r="T88" s="11">
        <f>+T86*0.1</f>
        <v>33333.333333333336</v>
      </c>
      <c r="U88" s="11"/>
      <c r="V88" s="19">
        <f t="shared" si="12"/>
        <v>100000</v>
      </c>
      <c r="W88" s="180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81"/>
      <c r="AI88" s="180"/>
      <c r="AJ88" s="11"/>
      <c r="AK88" s="11"/>
      <c r="AL88" s="11"/>
      <c r="AM88" s="11"/>
      <c r="AN88" s="28"/>
      <c r="AO88" s="29"/>
      <c r="AP88" s="29"/>
      <c r="AQ88" s="82"/>
      <c r="AR88" s="82"/>
      <c r="AS88" s="82"/>
      <c r="AT88" s="186"/>
      <c r="AU88" s="214"/>
      <c r="AV88" s="82"/>
      <c r="AW88" s="82"/>
      <c r="AX88" s="82"/>
      <c r="AY88" s="82"/>
      <c r="AZ88" s="82"/>
      <c r="BA88" s="82"/>
      <c r="BB88" s="82"/>
      <c r="BC88" s="82"/>
      <c r="BD88" s="82"/>
      <c r="BE88" s="82"/>
      <c r="BF88" s="186"/>
      <c r="BG88" s="214"/>
      <c r="BH88" s="82"/>
      <c r="BI88" s="82"/>
      <c r="BJ88" s="82"/>
      <c r="BK88" s="82"/>
      <c r="BL88" s="82"/>
      <c r="BM88" s="82"/>
      <c r="BN88" s="82"/>
      <c r="BO88" s="30"/>
      <c r="BP88" s="30"/>
      <c r="BQ88" s="11"/>
      <c r="BR88" s="181"/>
      <c r="BS88" s="180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81"/>
      <c r="CE88" s="1"/>
      <c r="CF88" s="1"/>
      <c r="CG88" s="1"/>
    </row>
    <row r="89" spans="1:85" outlineLevel="3" x14ac:dyDescent="0.25">
      <c r="A89" s="100"/>
      <c r="B89" s="100"/>
      <c r="C89" s="100"/>
      <c r="E89" s="127">
        <v>3</v>
      </c>
      <c r="H89" s="152" t="s">
        <v>152</v>
      </c>
      <c r="I89" s="161" t="s">
        <v>183</v>
      </c>
      <c r="J89" s="31"/>
      <c r="K89" s="31"/>
      <c r="L89" s="14"/>
      <c r="M89" s="14"/>
      <c r="N89" s="42">
        <f>+N86*0.4</f>
        <v>400000</v>
      </c>
      <c r="O89" s="42">
        <f t="shared" si="9"/>
        <v>340000</v>
      </c>
      <c r="P89" s="19">
        <f t="shared" si="8"/>
        <v>60000</v>
      </c>
      <c r="Q89" s="19">
        <f>+Q86*0.4</f>
        <v>0</v>
      </c>
      <c r="R89" s="18">
        <f>+R86*0.4</f>
        <v>133333.33333333334</v>
      </c>
      <c r="S89" s="18">
        <f>+S86*0.4</f>
        <v>133333.33333333334</v>
      </c>
      <c r="T89" s="11">
        <f>+T86*0.4</f>
        <v>133333.33333333334</v>
      </c>
      <c r="U89" s="11"/>
      <c r="V89" s="19">
        <f t="shared" si="12"/>
        <v>400000</v>
      </c>
      <c r="W89" s="180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81"/>
      <c r="AI89" s="180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81"/>
      <c r="AU89" s="184"/>
      <c r="AV89" s="28"/>
      <c r="AW89" s="28"/>
      <c r="AX89" s="29"/>
      <c r="AY89" s="29"/>
      <c r="AZ89" s="29"/>
      <c r="BA89" s="29"/>
      <c r="BB89" s="82"/>
      <c r="BC89" s="82"/>
      <c r="BD89" s="82"/>
      <c r="BE89" s="28"/>
      <c r="BF89" s="216"/>
      <c r="BG89" s="184"/>
      <c r="BH89" s="29"/>
      <c r="BI89" s="29"/>
      <c r="BJ89" s="29"/>
      <c r="BK89" s="29"/>
      <c r="BL89" s="82"/>
      <c r="BM89" s="82"/>
      <c r="BN89" s="82"/>
      <c r="BO89" s="30"/>
      <c r="BP89" s="30"/>
      <c r="BQ89" s="11"/>
      <c r="BR89" s="181"/>
      <c r="BS89" s="180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81"/>
      <c r="CE89" s="1"/>
      <c r="CF89" s="1"/>
      <c r="CG89" s="1"/>
    </row>
    <row r="90" spans="1:85" s="108" customFormat="1" ht="41.25" customHeight="1" outlineLevel="3" collapsed="1" x14ac:dyDescent="0.25">
      <c r="A90" s="116"/>
      <c r="B90" s="116"/>
      <c r="C90" s="116"/>
      <c r="D90" s="108">
        <v>4</v>
      </c>
      <c r="H90" s="153" t="s">
        <v>78</v>
      </c>
      <c r="I90" s="160" t="s">
        <v>203</v>
      </c>
      <c r="J90" s="33"/>
      <c r="K90" s="33">
        <v>24</v>
      </c>
      <c r="L90" s="34">
        <v>2018</v>
      </c>
      <c r="M90" s="34">
        <v>2020</v>
      </c>
      <c r="N90" s="40">
        <f>+N77/4</f>
        <v>1000000</v>
      </c>
      <c r="O90" s="40">
        <f t="shared" si="9"/>
        <v>850000</v>
      </c>
      <c r="P90" s="97">
        <f t="shared" si="8"/>
        <v>150000</v>
      </c>
      <c r="Q90" s="97"/>
      <c r="R90" s="97">
        <v>333333.33333333331</v>
      </c>
      <c r="S90" s="97">
        <v>333333.33333333331</v>
      </c>
      <c r="T90" s="98">
        <v>333333.33333333331</v>
      </c>
      <c r="U90" s="98"/>
      <c r="V90" s="97">
        <f>SUM(V91:V93)</f>
        <v>1000000</v>
      </c>
      <c r="W90" s="182"/>
      <c r="X90" s="169"/>
      <c r="Y90" s="169"/>
      <c r="Z90" s="169"/>
      <c r="AA90" s="169"/>
      <c r="AB90" s="169"/>
      <c r="AC90" s="169"/>
      <c r="AD90" s="169"/>
      <c r="AE90" s="169"/>
      <c r="AF90" s="169"/>
      <c r="AG90" s="169"/>
      <c r="AH90" s="183"/>
      <c r="AI90" s="182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83"/>
      <c r="AU90" s="182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83"/>
      <c r="BG90" s="182"/>
      <c r="BH90" s="169"/>
      <c r="BI90" s="169"/>
      <c r="BJ90" s="169"/>
      <c r="BK90" s="169"/>
      <c r="BL90" s="169"/>
      <c r="BM90" s="169"/>
      <c r="BN90" s="169"/>
      <c r="BO90" s="169"/>
      <c r="BP90" s="169"/>
      <c r="BQ90" s="169"/>
      <c r="BR90" s="183"/>
      <c r="BS90" s="182"/>
      <c r="BT90" s="169"/>
      <c r="BU90" s="169"/>
      <c r="BV90" s="169"/>
      <c r="BW90" s="169"/>
      <c r="BX90" s="169"/>
      <c r="BY90" s="169"/>
      <c r="BZ90" s="169"/>
      <c r="CA90" s="169"/>
      <c r="CB90" s="169"/>
      <c r="CC90" s="169"/>
      <c r="CD90" s="183"/>
      <c r="CE90" s="35"/>
      <c r="CF90" s="35"/>
      <c r="CG90" s="35"/>
    </row>
    <row r="91" spans="1:85" outlineLevel="3" x14ac:dyDescent="0.25">
      <c r="A91" s="100"/>
      <c r="B91" s="100"/>
      <c r="C91" s="100"/>
      <c r="E91" s="127">
        <v>1</v>
      </c>
      <c r="H91" s="152" t="s">
        <v>153</v>
      </c>
      <c r="I91" s="161" t="s">
        <v>181</v>
      </c>
      <c r="J91" s="31"/>
      <c r="K91" s="31"/>
      <c r="L91" s="14"/>
      <c r="M91" s="14"/>
      <c r="N91" s="46">
        <f>+N90*0.5</f>
        <v>500000</v>
      </c>
      <c r="O91" s="46">
        <f t="shared" si="9"/>
        <v>425000</v>
      </c>
      <c r="P91" s="80">
        <f>+N91*0.15</f>
        <v>75000</v>
      </c>
      <c r="Q91" s="80">
        <f>+Q90*0.5</f>
        <v>0</v>
      </c>
      <c r="R91" s="95">
        <f>+R90*0.5</f>
        <v>166666.66666666666</v>
      </c>
      <c r="S91" s="95">
        <f>+S90*0.5</f>
        <v>166666.66666666666</v>
      </c>
      <c r="T91" s="95">
        <f>+T90*0.5</f>
        <v>166666.66666666666</v>
      </c>
      <c r="U91" s="95"/>
      <c r="V91" s="19">
        <f t="shared" si="12"/>
        <v>500000</v>
      </c>
      <c r="W91" s="180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81"/>
      <c r="AI91" s="184"/>
      <c r="AJ91" s="28"/>
      <c r="AK91" s="29"/>
      <c r="AL91" s="29"/>
      <c r="AM91" s="29"/>
      <c r="AN91" s="29"/>
      <c r="AO91" s="121"/>
      <c r="AP91" s="29"/>
      <c r="AQ91" s="81"/>
      <c r="AR91" s="81"/>
      <c r="AS91" s="81"/>
      <c r="AT91" s="185"/>
      <c r="AU91" s="213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185"/>
      <c r="BG91" s="213"/>
      <c r="BH91" s="81"/>
      <c r="BI91" s="81"/>
      <c r="BJ91" s="81"/>
      <c r="BK91" s="81"/>
      <c r="BL91" s="81"/>
      <c r="BM91" s="81"/>
      <c r="BN91" s="81"/>
      <c r="BO91" s="92"/>
      <c r="BP91" s="30"/>
      <c r="BQ91" s="11"/>
      <c r="BR91" s="181"/>
      <c r="BS91" s="180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81"/>
      <c r="CE91" s="1"/>
      <c r="CF91" s="1"/>
      <c r="CG91" s="1"/>
    </row>
    <row r="92" spans="1:85" outlineLevel="3" x14ac:dyDescent="0.25">
      <c r="A92" s="100"/>
      <c r="B92" s="100"/>
      <c r="C92" s="100"/>
      <c r="E92" s="127">
        <v>2</v>
      </c>
      <c r="H92" s="152" t="s">
        <v>154</v>
      </c>
      <c r="I92" s="161" t="s">
        <v>182</v>
      </c>
      <c r="J92" s="31"/>
      <c r="K92" s="31"/>
      <c r="L92" s="14"/>
      <c r="M92" s="14"/>
      <c r="N92" s="46">
        <f>+N90*0.1</f>
        <v>100000</v>
      </c>
      <c r="O92" s="46">
        <f t="shared" si="9"/>
        <v>85000</v>
      </c>
      <c r="P92" s="80">
        <f>+N92*0.15</f>
        <v>15000</v>
      </c>
      <c r="Q92" s="80">
        <f>+Q90*0.1</f>
        <v>0</v>
      </c>
      <c r="R92" s="95">
        <f>+R90*0.1</f>
        <v>33333.333333333336</v>
      </c>
      <c r="S92" s="95">
        <f>+S90*0.1</f>
        <v>33333.333333333336</v>
      </c>
      <c r="T92" s="95">
        <f>+T90*0.1</f>
        <v>33333.333333333336</v>
      </c>
      <c r="U92" s="95"/>
      <c r="V92" s="19">
        <f t="shared" si="12"/>
        <v>100000</v>
      </c>
      <c r="W92" s="180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81"/>
      <c r="AI92" s="180"/>
      <c r="AJ92" s="11"/>
      <c r="AK92" s="11"/>
      <c r="AL92" s="11"/>
      <c r="AM92" s="11"/>
      <c r="AN92" s="28"/>
      <c r="AO92" s="29"/>
      <c r="AP92" s="29"/>
      <c r="AQ92" s="82"/>
      <c r="AR92" s="82"/>
      <c r="AS92" s="82"/>
      <c r="AT92" s="186"/>
      <c r="AU92" s="214"/>
      <c r="AV92" s="82"/>
      <c r="AW92" s="82"/>
      <c r="AX92" s="82"/>
      <c r="AY92" s="82"/>
      <c r="AZ92" s="82"/>
      <c r="BA92" s="82"/>
      <c r="BB92" s="82"/>
      <c r="BC92" s="82"/>
      <c r="BD92" s="82"/>
      <c r="BE92" s="82"/>
      <c r="BF92" s="186"/>
      <c r="BG92" s="214"/>
      <c r="BH92" s="82"/>
      <c r="BI92" s="82"/>
      <c r="BJ92" s="82"/>
      <c r="BK92" s="82"/>
      <c r="BL92" s="82"/>
      <c r="BM92" s="82"/>
      <c r="BN92" s="82"/>
      <c r="BO92" s="30"/>
      <c r="BP92" s="30"/>
      <c r="BQ92" s="11"/>
      <c r="BR92" s="181"/>
      <c r="BS92" s="180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81"/>
      <c r="CE92" s="1"/>
      <c r="CF92" s="1"/>
      <c r="CG92" s="1"/>
    </row>
    <row r="93" spans="1:85" outlineLevel="3" x14ac:dyDescent="0.25">
      <c r="A93" s="100"/>
      <c r="B93" s="100"/>
      <c r="C93" s="100"/>
      <c r="E93" s="127">
        <v>3</v>
      </c>
      <c r="H93" s="152" t="s">
        <v>155</v>
      </c>
      <c r="I93" s="161" t="s">
        <v>183</v>
      </c>
      <c r="J93" s="31"/>
      <c r="K93" s="31"/>
      <c r="L93" s="14"/>
      <c r="M93" s="14"/>
      <c r="N93" s="46">
        <f>+N90*0.4</f>
        <v>400000</v>
      </c>
      <c r="O93" s="46">
        <f t="shared" si="9"/>
        <v>340000</v>
      </c>
      <c r="P93" s="80">
        <f>+N93*0.15</f>
        <v>60000</v>
      </c>
      <c r="Q93" s="80">
        <f>+Q90*0.4</f>
        <v>0</v>
      </c>
      <c r="R93" s="95">
        <f>+R90*0.4</f>
        <v>133333.33333333334</v>
      </c>
      <c r="S93" s="95">
        <f>+S90*0.4</f>
        <v>133333.33333333334</v>
      </c>
      <c r="T93" s="95">
        <f>+T90*0.4</f>
        <v>133333.33333333334</v>
      </c>
      <c r="U93" s="95"/>
      <c r="V93" s="19">
        <f t="shared" si="12"/>
        <v>400000</v>
      </c>
      <c r="W93" s="180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81"/>
      <c r="AI93" s="180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81"/>
      <c r="AU93" s="184"/>
      <c r="AV93" s="28"/>
      <c r="AW93" s="28"/>
      <c r="AX93" s="29"/>
      <c r="AY93" s="29"/>
      <c r="AZ93" s="29"/>
      <c r="BA93" s="29"/>
      <c r="BB93" s="82"/>
      <c r="BC93" s="82"/>
      <c r="BD93" s="82"/>
      <c r="BE93" s="28"/>
      <c r="BF93" s="216"/>
      <c r="BG93" s="184"/>
      <c r="BH93" s="29"/>
      <c r="BI93" s="29"/>
      <c r="BJ93" s="29"/>
      <c r="BK93" s="29"/>
      <c r="BL93" s="82"/>
      <c r="BM93" s="82"/>
      <c r="BN93" s="82"/>
      <c r="BO93" s="30"/>
      <c r="BP93" s="30"/>
      <c r="BQ93" s="11"/>
      <c r="BR93" s="181"/>
      <c r="BS93" s="180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81"/>
      <c r="CE93" s="1"/>
      <c r="CF93" s="1"/>
      <c r="CG93" s="1"/>
    </row>
    <row r="94" spans="1:85" s="100" customFormat="1" ht="42.75" customHeight="1" outlineLevel="2" x14ac:dyDescent="0.25">
      <c r="C94" s="100">
        <v>2</v>
      </c>
      <c r="D94" s="113"/>
      <c r="E94" s="112"/>
      <c r="F94" s="112"/>
      <c r="H94" s="152" t="s">
        <v>21</v>
      </c>
      <c r="I94" s="159" t="s">
        <v>384</v>
      </c>
      <c r="J94" s="96">
        <v>2019</v>
      </c>
      <c r="K94" s="96"/>
      <c r="L94" s="14"/>
      <c r="M94" s="14"/>
      <c r="N94" s="44">
        <v>3000000</v>
      </c>
      <c r="O94" s="44">
        <f t="shared" si="9"/>
        <v>2550000</v>
      </c>
      <c r="P94" s="20">
        <f t="shared" si="8"/>
        <v>450000</v>
      </c>
      <c r="Q94" s="20">
        <f t="shared" ref="Q94:V94" si="13">+Q95+Q99</f>
        <v>0</v>
      </c>
      <c r="R94" s="20">
        <f t="shared" si="13"/>
        <v>1000000</v>
      </c>
      <c r="S94" s="20">
        <f t="shared" si="13"/>
        <v>1000000</v>
      </c>
      <c r="T94" s="20">
        <f t="shared" si="13"/>
        <v>1000000</v>
      </c>
      <c r="U94" s="20">
        <f t="shared" si="13"/>
        <v>0</v>
      </c>
      <c r="V94" s="20">
        <f t="shared" si="13"/>
        <v>3000000</v>
      </c>
      <c r="W94" s="180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81"/>
      <c r="AI94" s="180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81"/>
      <c r="AU94" s="180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81"/>
      <c r="BG94" s="180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81"/>
      <c r="BS94" s="180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81"/>
      <c r="CE94" s="99"/>
      <c r="CF94" s="99"/>
      <c r="CG94" s="99"/>
    </row>
    <row r="95" spans="1:85" s="108" customFormat="1" ht="41.25" customHeight="1" outlineLevel="3" x14ac:dyDescent="0.25">
      <c r="A95" s="116"/>
      <c r="B95" s="116"/>
      <c r="C95" s="116"/>
      <c r="D95" s="108">
        <v>1</v>
      </c>
      <c r="H95" s="153" t="s">
        <v>79</v>
      </c>
      <c r="I95" s="160" t="s">
        <v>204</v>
      </c>
      <c r="J95" s="33"/>
      <c r="K95" s="33">
        <v>24</v>
      </c>
      <c r="L95" s="34">
        <v>2017</v>
      </c>
      <c r="M95" s="34">
        <v>2019</v>
      </c>
      <c r="N95" s="40">
        <f>+N94/2</f>
        <v>1500000</v>
      </c>
      <c r="O95" s="40">
        <f t="shared" si="9"/>
        <v>1275000</v>
      </c>
      <c r="P95" s="97">
        <f t="shared" si="8"/>
        <v>225000</v>
      </c>
      <c r="Q95" s="97"/>
      <c r="R95" s="97">
        <f>+N95/3</f>
        <v>500000</v>
      </c>
      <c r="S95" s="97">
        <v>500000</v>
      </c>
      <c r="T95" s="98">
        <v>500000</v>
      </c>
      <c r="U95" s="98"/>
      <c r="V95" s="97">
        <f>SUM(V96:V98)</f>
        <v>1500000</v>
      </c>
      <c r="W95" s="182"/>
      <c r="X95" s="169"/>
      <c r="Y95" s="169"/>
      <c r="Z95" s="169"/>
      <c r="AA95" s="169"/>
      <c r="AB95" s="169"/>
      <c r="AC95" s="169"/>
      <c r="AD95" s="169"/>
      <c r="AE95" s="169"/>
      <c r="AF95" s="169"/>
      <c r="AG95" s="169"/>
      <c r="AH95" s="183"/>
      <c r="AI95" s="182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83"/>
      <c r="AU95" s="182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83"/>
      <c r="BG95" s="182"/>
      <c r="BH95" s="169"/>
      <c r="BI95" s="169"/>
      <c r="BJ95" s="169"/>
      <c r="BK95" s="169"/>
      <c r="BL95" s="169"/>
      <c r="BM95" s="169"/>
      <c r="BN95" s="169"/>
      <c r="BO95" s="169"/>
      <c r="BP95" s="169"/>
      <c r="BQ95" s="169"/>
      <c r="BR95" s="183"/>
      <c r="BS95" s="182"/>
      <c r="BT95" s="169"/>
      <c r="BU95" s="169"/>
      <c r="BV95" s="169"/>
      <c r="BW95" s="169"/>
      <c r="BX95" s="169"/>
      <c r="BY95" s="169"/>
      <c r="BZ95" s="169"/>
      <c r="CA95" s="169"/>
      <c r="CB95" s="169"/>
      <c r="CC95" s="169"/>
      <c r="CD95" s="183"/>
      <c r="CE95" s="35"/>
      <c r="CF95" s="35"/>
      <c r="CG95" s="35"/>
    </row>
    <row r="96" spans="1:85" outlineLevel="3" x14ac:dyDescent="0.25">
      <c r="A96" s="100"/>
      <c r="B96" s="100"/>
      <c r="C96" s="100"/>
      <c r="E96" s="127">
        <v>1</v>
      </c>
      <c r="H96" s="152" t="s">
        <v>156</v>
      </c>
      <c r="I96" s="161" t="s">
        <v>181</v>
      </c>
      <c r="J96" s="31"/>
      <c r="K96" s="31"/>
      <c r="L96" s="14"/>
      <c r="M96" s="14"/>
      <c r="N96" s="46">
        <f>+N95*0.5</f>
        <v>750000</v>
      </c>
      <c r="O96" s="46">
        <f t="shared" si="9"/>
        <v>637500</v>
      </c>
      <c r="P96" s="80">
        <f t="shared" si="8"/>
        <v>112500</v>
      </c>
      <c r="Q96" s="80">
        <f>+Q95*0.5</f>
        <v>0</v>
      </c>
      <c r="R96" s="95">
        <f>+R95*0.5</f>
        <v>250000</v>
      </c>
      <c r="S96" s="95">
        <f>+S95*0.5</f>
        <v>250000</v>
      </c>
      <c r="T96" s="95">
        <f>+T95*0.5</f>
        <v>250000</v>
      </c>
      <c r="U96" s="95"/>
      <c r="V96" s="19">
        <f t="shared" si="12"/>
        <v>750000</v>
      </c>
      <c r="W96" s="184"/>
      <c r="X96" s="28"/>
      <c r="Y96" s="29"/>
      <c r="Z96" s="29"/>
      <c r="AA96" s="29"/>
      <c r="AB96" s="29"/>
      <c r="AC96" s="121"/>
      <c r="AD96" s="29"/>
      <c r="AE96" s="81"/>
      <c r="AF96" s="81"/>
      <c r="AG96" s="81"/>
      <c r="AH96" s="185"/>
      <c r="AI96" s="213"/>
      <c r="AJ96" s="81"/>
      <c r="AK96" s="81"/>
      <c r="AL96" s="81"/>
      <c r="AM96" s="81"/>
      <c r="AN96" s="81"/>
      <c r="AO96" s="81"/>
      <c r="AP96" s="81"/>
      <c r="AQ96" s="81"/>
      <c r="AR96" s="81"/>
      <c r="AS96" s="81"/>
      <c r="AT96" s="185"/>
      <c r="AU96" s="213"/>
      <c r="AV96" s="81"/>
      <c r="AW96" s="81"/>
      <c r="AX96" s="81"/>
      <c r="AY96" s="81"/>
      <c r="AZ96" s="81"/>
      <c r="BA96" s="81"/>
      <c r="BB96" s="81"/>
      <c r="BC96" s="92"/>
      <c r="BD96" s="11"/>
      <c r="BE96" s="11"/>
      <c r="BF96" s="181"/>
      <c r="BG96" s="180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81"/>
      <c r="BS96" s="180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81"/>
      <c r="CE96" s="1"/>
      <c r="CF96" s="1"/>
      <c r="CG96" s="1"/>
    </row>
    <row r="97" spans="1:85" outlineLevel="3" x14ac:dyDescent="0.25">
      <c r="A97" s="100"/>
      <c r="B97" s="100"/>
      <c r="C97" s="100"/>
      <c r="E97" s="127">
        <v>2</v>
      </c>
      <c r="H97" s="152" t="s">
        <v>157</v>
      </c>
      <c r="I97" s="161" t="s">
        <v>182</v>
      </c>
      <c r="J97" s="31"/>
      <c r="K97" s="31"/>
      <c r="L97" s="14"/>
      <c r="M97" s="14"/>
      <c r="N97" s="46">
        <f>+N95*0.1</f>
        <v>150000</v>
      </c>
      <c r="O97" s="46">
        <f t="shared" si="9"/>
        <v>127500</v>
      </c>
      <c r="P97" s="80">
        <f t="shared" si="8"/>
        <v>22500</v>
      </c>
      <c r="Q97" s="80">
        <f>+Q95*0.1</f>
        <v>0</v>
      </c>
      <c r="R97" s="95">
        <f>+R95*0.1</f>
        <v>50000</v>
      </c>
      <c r="S97" s="95">
        <f>+S95*0.1</f>
        <v>50000</v>
      </c>
      <c r="T97" s="95">
        <f>+T95*0.1</f>
        <v>50000</v>
      </c>
      <c r="U97" s="95"/>
      <c r="V97" s="19">
        <f t="shared" si="12"/>
        <v>150000</v>
      </c>
      <c r="W97" s="180"/>
      <c r="X97" s="11"/>
      <c r="Y97" s="11"/>
      <c r="Z97" s="11"/>
      <c r="AA97" s="11"/>
      <c r="AB97" s="28"/>
      <c r="AC97" s="29"/>
      <c r="AD97" s="29"/>
      <c r="AE97" s="82"/>
      <c r="AF97" s="82"/>
      <c r="AG97" s="82"/>
      <c r="AH97" s="186"/>
      <c r="AI97" s="214"/>
      <c r="AJ97" s="82"/>
      <c r="AK97" s="82"/>
      <c r="AL97" s="82"/>
      <c r="AM97" s="82"/>
      <c r="AN97" s="82"/>
      <c r="AO97" s="82"/>
      <c r="AP97" s="82"/>
      <c r="AQ97" s="82"/>
      <c r="AR97" s="82"/>
      <c r="AS97" s="82"/>
      <c r="AT97" s="186"/>
      <c r="AU97" s="214"/>
      <c r="AV97" s="82"/>
      <c r="AW97" s="82"/>
      <c r="AX97" s="82"/>
      <c r="AY97" s="82"/>
      <c r="AZ97" s="82"/>
      <c r="BA97" s="82"/>
      <c r="BB97" s="82"/>
      <c r="BC97" s="30"/>
      <c r="BD97" s="11"/>
      <c r="BE97" s="11"/>
      <c r="BF97" s="181"/>
      <c r="BG97" s="180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81"/>
      <c r="BS97" s="180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81"/>
      <c r="CE97" s="1"/>
      <c r="CF97" s="1"/>
      <c r="CG97" s="1"/>
    </row>
    <row r="98" spans="1:85" outlineLevel="3" x14ac:dyDescent="0.25">
      <c r="A98" s="100"/>
      <c r="B98" s="100"/>
      <c r="C98" s="100"/>
      <c r="E98" s="127">
        <v>3</v>
      </c>
      <c r="H98" s="152" t="s">
        <v>158</v>
      </c>
      <c r="I98" s="161" t="s">
        <v>183</v>
      </c>
      <c r="J98" s="31"/>
      <c r="K98" s="31"/>
      <c r="L98" s="14"/>
      <c r="M98" s="14"/>
      <c r="N98" s="46">
        <f>+N95*0.4</f>
        <v>600000</v>
      </c>
      <c r="O98" s="46">
        <f t="shared" si="9"/>
        <v>510000</v>
      </c>
      <c r="P98" s="80">
        <f t="shared" si="8"/>
        <v>90000</v>
      </c>
      <c r="Q98" s="80">
        <f>+Q95*0.4</f>
        <v>0</v>
      </c>
      <c r="R98" s="95">
        <f>+R95*0.4</f>
        <v>200000</v>
      </c>
      <c r="S98" s="95">
        <f>+S95*0.4</f>
        <v>200000</v>
      </c>
      <c r="T98" s="95">
        <f>+T95*0.4</f>
        <v>200000</v>
      </c>
      <c r="U98" s="95"/>
      <c r="V98" s="19">
        <f t="shared" si="12"/>
        <v>600000</v>
      </c>
      <c r="W98" s="180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81"/>
      <c r="AI98" s="184"/>
      <c r="AJ98" s="28"/>
      <c r="AK98" s="28"/>
      <c r="AL98" s="29"/>
      <c r="AM98" s="29"/>
      <c r="AN98" s="29"/>
      <c r="AO98" s="29"/>
      <c r="AP98" s="82"/>
      <c r="AQ98" s="82"/>
      <c r="AR98" s="82"/>
      <c r="AS98" s="28"/>
      <c r="AT98" s="216"/>
      <c r="AU98" s="184"/>
      <c r="AV98" s="29"/>
      <c r="AW98" s="29"/>
      <c r="AX98" s="29"/>
      <c r="AY98" s="29"/>
      <c r="AZ98" s="82"/>
      <c r="BA98" s="82"/>
      <c r="BB98" s="82"/>
      <c r="BC98" s="30"/>
      <c r="BD98" s="11"/>
      <c r="BE98" s="11"/>
      <c r="BF98" s="181"/>
      <c r="BG98" s="180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81"/>
      <c r="BS98" s="180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81"/>
      <c r="CE98" s="1"/>
      <c r="CF98" s="1"/>
      <c r="CG98" s="1"/>
    </row>
    <row r="99" spans="1:85" s="108" customFormat="1" ht="41.25" customHeight="1" outlineLevel="3" collapsed="1" x14ac:dyDescent="0.25">
      <c r="A99" s="116"/>
      <c r="B99" s="116"/>
      <c r="C99" s="116"/>
      <c r="D99" s="108">
        <v>2</v>
      </c>
      <c r="H99" s="153" t="s">
        <v>80</v>
      </c>
      <c r="I99" s="160" t="s">
        <v>205</v>
      </c>
      <c r="J99" s="33"/>
      <c r="K99" s="33">
        <v>24</v>
      </c>
      <c r="L99" s="34">
        <v>2017</v>
      </c>
      <c r="M99" s="34">
        <v>2019</v>
      </c>
      <c r="N99" s="40">
        <f>+N94/2</f>
        <v>1500000</v>
      </c>
      <c r="O99" s="40">
        <f t="shared" si="9"/>
        <v>1275000</v>
      </c>
      <c r="P99" s="97">
        <f t="shared" si="8"/>
        <v>225000</v>
      </c>
      <c r="Q99" s="97"/>
      <c r="R99" s="97">
        <v>500000</v>
      </c>
      <c r="S99" s="97">
        <v>500000</v>
      </c>
      <c r="T99" s="98">
        <v>500000</v>
      </c>
      <c r="U99" s="98"/>
      <c r="V99" s="97">
        <f>SUM(V100:V102)</f>
        <v>1500000</v>
      </c>
      <c r="W99" s="182"/>
      <c r="X99" s="169"/>
      <c r="Y99" s="169"/>
      <c r="Z99" s="169"/>
      <c r="AA99" s="169"/>
      <c r="AB99" s="169"/>
      <c r="AC99" s="169"/>
      <c r="AD99" s="169"/>
      <c r="AE99" s="169"/>
      <c r="AF99" s="169"/>
      <c r="AG99" s="169"/>
      <c r="AH99" s="183"/>
      <c r="AI99" s="182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83"/>
      <c r="AU99" s="182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83"/>
      <c r="BG99" s="182"/>
      <c r="BH99" s="169"/>
      <c r="BI99" s="169"/>
      <c r="BJ99" s="169"/>
      <c r="BK99" s="169"/>
      <c r="BL99" s="169"/>
      <c r="BM99" s="169"/>
      <c r="BN99" s="169"/>
      <c r="BO99" s="169"/>
      <c r="BP99" s="169"/>
      <c r="BQ99" s="169"/>
      <c r="BR99" s="183"/>
      <c r="BS99" s="182"/>
      <c r="BT99" s="169"/>
      <c r="BU99" s="169"/>
      <c r="BV99" s="169"/>
      <c r="BW99" s="169"/>
      <c r="BX99" s="169"/>
      <c r="BY99" s="169"/>
      <c r="BZ99" s="169"/>
      <c r="CA99" s="169"/>
      <c r="CB99" s="169"/>
      <c r="CC99" s="169"/>
      <c r="CD99" s="183"/>
      <c r="CE99" s="35"/>
      <c r="CF99" s="35"/>
      <c r="CG99" s="35"/>
    </row>
    <row r="100" spans="1:85" outlineLevel="3" x14ac:dyDescent="0.25">
      <c r="A100" s="100"/>
      <c r="B100" s="100"/>
      <c r="C100" s="100"/>
      <c r="E100" s="127">
        <v>1</v>
      </c>
      <c r="H100" s="152" t="s">
        <v>159</v>
      </c>
      <c r="I100" s="161" t="s">
        <v>181</v>
      </c>
      <c r="J100" s="31"/>
      <c r="K100" s="31"/>
      <c r="L100" s="14"/>
      <c r="M100" s="14"/>
      <c r="N100" s="46">
        <f>+N99*0.5</f>
        <v>750000</v>
      </c>
      <c r="O100" s="46">
        <f t="shared" si="9"/>
        <v>637500</v>
      </c>
      <c r="P100" s="80">
        <f>+N100*0.15</f>
        <v>112500</v>
      </c>
      <c r="Q100" s="80">
        <f>+Q99*0.5</f>
        <v>0</v>
      </c>
      <c r="R100" s="95">
        <f>+R99*0.5</f>
        <v>250000</v>
      </c>
      <c r="S100" s="95">
        <f>+S99*0.5</f>
        <v>250000</v>
      </c>
      <c r="T100" s="95">
        <f>+T99*0.5</f>
        <v>250000</v>
      </c>
      <c r="U100" s="95"/>
      <c r="V100" s="80">
        <f>SUM(Q100:U100)</f>
        <v>750000</v>
      </c>
      <c r="W100" s="184"/>
      <c r="X100" s="28"/>
      <c r="Y100" s="29"/>
      <c r="Z100" s="29"/>
      <c r="AA100" s="29"/>
      <c r="AB100" s="29"/>
      <c r="AC100" s="121"/>
      <c r="AD100" s="29"/>
      <c r="AE100" s="81"/>
      <c r="AF100" s="81"/>
      <c r="AG100" s="81"/>
      <c r="AH100" s="185"/>
      <c r="AI100" s="213"/>
      <c r="AJ100" s="81"/>
      <c r="AK100" s="81"/>
      <c r="AL100" s="81"/>
      <c r="AM100" s="81"/>
      <c r="AN100" s="81"/>
      <c r="AO100" s="81"/>
      <c r="AP100" s="81"/>
      <c r="AQ100" s="81"/>
      <c r="AR100" s="81"/>
      <c r="AS100" s="81"/>
      <c r="AT100" s="185"/>
      <c r="AU100" s="213"/>
      <c r="AV100" s="81"/>
      <c r="AW100" s="81"/>
      <c r="AX100" s="81"/>
      <c r="AY100" s="81"/>
      <c r="AZ100" s="81"/>
      <c r="BA100" s="81"/>
      <c r="BB100" s="81"/>
      <c r="BC100" s="92"/>
      <c r="BD100" s="11"/>
      <c r="BE100" s="11"/>
      <c r="BF100" s="181"/>
      <c r="BG100" s="180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81"/>
      <c r="BS100" s="180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81"/>
      <c r="CE100" s="1"/>
      <c r="CF100" s="1"/>
      <c r="CG100" s="1"/>
    </row>
    <row r="101" spans="1:85" outlineLevel="3" x14ac:dyDescent="0.25">
      <c r="A101" s="100"/>
      <c r="B101" s="100"/>
      <c r="C101" s="100"/>
      <c r="E101" s="127">
        <v>2</v>
      </c>
      <c r="H101" s="152" t="s">
        <v>160</v>
      </c>
      <c r="I101" s="161" t="s">
        <v>182</v>
      </c>
      <c r="J101" s="31"/>
      <c r="K101" s="31"/>
      <c r="L101" s="14"/>
      <c r="M101" s="14"/>
      <c r="N101" s="46">
        <f>+N99*0.1</f>
        <v>150000</v>
      </c>
      <c r="O101" s="46">
        <f t="shared" si="9"/>
        <v>127500</v>
      </c>
      <c r="P101" s="80">
        <f>+N101*0.15</f>
        <v>22500</v>
      </c>
      <c r="Q101" s="80">
        <f>+Q99*0.1</f>
        <v>0</v>
      </c>
      <c r="R101" s="95">
        <f>+R99*0.1</f>
        <v>50000</v>
      </c>
      <c r="S101" s="95">
        <f>+S99*0.1</f>
        <v>50000</v>
      </c>
      <c r="T101" s="95">
        <f>+T99*0.1</f>
        <v>50000</v>
      </c>
      <c r="U101" s="95"/>
      <c r="V101" s="80">
        <f>SUM(Q101:U101)</f>
        <v>150000</v>
      </c>
      <c r="W101" s="180"/>
      <c r="X101" s="11"/>
      <c r="Y101" s="11"/>
      <c r="Z101" s="11"/>
      <c r="AA101" s="11"/>
      <c r="AB101" s="28"/>
      <c r="AC101" s="29"/>
      <c r="AD101" s="29"/>
      <c r="AE101" s="82"/>
      <c r="AF101" s="82"/>
      <c r="AG101" s="82"/>
      <c r="AH101" s="186"/>
      <c r="AI101" s="214"/>
      <c r="AJ101" s="82"/>
      <c r="AK101" s="82"/>
      <c r="AL101" s="82"/>
      <c r="AM101" s="82"/>
      <c r="AN101" s="82"/>
      <c r="AO101" s="82"/>
      <c r="AP101" s="82"/>
      <c r="AQ101" s="82"/>
      <c r="AR101" s="82"/>
      <c r="AS101" s="82"/>
      <c r="AT101" s="186"/>
      <c r="AU101" s="214"/>
      <c r="AV101" s="82"/>
      <c r="AW101" s="82"/>
      <c r="AX101" s="82"/>
      <c r="AY101" s="82"/>
      <c r="AZ101" s="82"/>
      <c r="BA101" s="82"/>
      <c r="BB101" s="82"/>
      <c r="BC101" s="30"/>
      <c r="BD101" s="11"/>
      <c r="BE101" s="11"/>
      <c r="BF101" s="181"/>
      <c r="BG101" s="180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81"/>
      <c r="BS101" s="180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81"/>
      <c r="CE101" s="1"/>
      <c r="CF101" s="1"/>
      <c r="CG101" s="1"/>
    </row>
    <row r="102" spans="1:85" outlineLevel="3" x14ac:dyDescent="0.25">
      <c r="A102" s="100"/>
      <c r="B102" s="100"/>
      <c r="C102" s="100"/>
      <c r="E102" s="127">
        <v>3</v>
      </c>
      <c r="H102" s="152" t="s">
        <v>161</v>
      </c>
      <c r="I102" s="161" t="s">
        <v>183</v>
      </c>
      <c r="J102" s="31"/>
      <c r="K102" s="31"/>
      <c r="L102" s="14"/>
      <c r="M102" s="14"/>
      <c r="N102" s="46">
        <f>+N99*0.4</f>
        <v>600000</v>
      </c>
      <c r="O102" s="46">
        <f t="shared" si="9"/>
        <v>510000</v>
      </c>
      <c r="P102" s="80">
        <f>+N102*0.15</f>
        <v>90000</v>
      </c>
      <c r="Q102" s="80">
        <f>+Q99*0.4</f>
        <v>0</v>
      </c>
      <c r="R102" s="95">
        <f>+R99*0.4</f>
        <v>200000</v>
      </c>
      <c r="S102" s="95">
        <f>+S99*0.4</f>
        <v>200000</v>
      </c>
      <c r="T102" s="95">
        <f>+T99*0.4</f>
        <v>200000</v>
      </c>
      <c r="U102" s="95"/>
      <c r="V102" s="80">
        <f>SUM(Q102:U102)</f>
        <v>600000</v>
      </c>
      <c r="W102" s="180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81"/>
      <c r="AI102" s="184"/>
      <c r="AJ102" s="28"/>
      <c r="AK102" s="28"/>
      <c r="AL102" s="29"/>
      <c r="AM102" s="29"/>
      <c r="AN102" s="29"/>
      <c r="AO102" s="29"/>
      <c r="AP102" s="82"/>
      <c r="AQ102" s="82"/>
      <c r="AR102" s="82"/>
      <c r="AS102" s="28"/>
      <c r="AT102" s="216"/>
      <c r="AU102" s="184"/>
      <c r="AV102" s="29"/>
      <c r="AW102" s="29"/>
      <c r="AX102" s="29"/>
      <c r="AY102" s="29"/>
      <c r="AZ102" s="82"/>
      <c r="BA102" s="82"/>
      <c r="BB102" s="82"/>
      <c r="BC102" s="30"/>
      <c r="BD102" s="11"/>
      <c r="BE102" s="11"/>
      <c r="BF102" s="181"/>
      <c r="BG102" s="180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81"/>
      <c r="BS102" s="180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81"/>
      <c r="CE102" s="1"/>
      <c r="CF102" s="1"/>
      <c r="CG102" s="1"/>
    </row>
    <row r="103" spans="1:85" s="100" customFormat="1" ht="42.75" customHeight="1" outlineLevel="2" x14ac:dyDescent="0.25">
      <c r="C103" s="100">
        <v>3</v>
      </c>
      <c r="D103" s="113"/>
      <c r="E103" s="112"/>
      <c r="F103" s="112"/>
      <c r="H103" s="152" t="s">
        <v>39</v>
      </c>
      <c r="I103" s="159" t="s">
        <v>385</v>
      </c>
      <c r="J103" s="96">
        <v>2020</v>
      </c>
      <c r="K103" s="96"/>
      <c r="L103" s="14"/>
      <c r="M103" s="14"/>
      <c r="N103" s="44">
        <v>6000000</v>
      </c>
      <c r="O103" s="44">
        <f t="shared" si="9"/>
        <v>5100000</v>
      </c>
      <c r="P103" s="20">
        <f t="shared" si="8"/>
        <v>900000</v>
      </c>
      <c r="Q103" s="20">
        <f>SUM(Q104:Q119)</f>
        <v>0</v>
      </c>
      <c r="R103" s="20">
        <f>+R104+R108+R112+R116</f>
        <v>2000000</v>
      </c>
      <c r="S103" s="20">
        <f>+S104+S108+S112+S116</f>
        <v>2000000</v>
      </c>
      <c r="T103" s="20">
        <f>+T104+T108+T112+T116</f>
        <v>2000000</v>
      </c>
      <c r="U103" s="20">
        <f>+U104+U108+U112+U116</f>
        <v>0</v>
      </c>
      <c r="V103" s="20">
        <f>+V104+V108+V112+V116</f>
        <v>6000000</v>
      </c>
      <c r="W103" s="180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81"/>
      <c r="AI103" s="180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81"/>
      <c r="AU103" s="180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81"/>
      <c r="BG103" s="180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81"/>
      <c r="BS103" s="180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81"/>
      <c r="CE103" s="99"/>
      <c r="CF103" s="99"/>
      <c r="CG103" s="99"/>
    </row>
    <row r="104" spans="1:85" s="108" customFormat="1" ht="41.25" customHeight="1" outlineLevel="3" x14ac:dyDescent="0.25">
      <c r="A104" s="116"/>
      <c r="B104" s="116"/>
      <c r="C104" s="116"/>
      <c r="D104" s="108">
        <v>1</v>
      </c>
      <c r="H104" s="153" t="s">
        <v>162</v>
      </c>
      <c r="I104" s="160" t="s">
        <v>206</v>
      </c>
      <c r="J104" s="33"/>
      <c r="K104" s="33">
        <v>24</v>
      </c>
      <c r="L104" s="34">
        <v>2017</v>
      </c>
      <c r="M104" s="34">
        <v>2019</v>
      </c>
      <c r="N104" s="40">
        <f>+N103/4</f>
        <v>1500000</v>
      </c>
      <c r="O104" s="40">
        <f t="shared" si="9"/>
        <v>1275000</v>
      </c>
      <c r="P104" s="97">
        <f t="shared" si="8"/>
        <v>225000</v>
      </c>
      <c r="Q104" s="97"/>
      <c r="R104" s="97">
        <f>+N104/3</f>
        <v>500000</v>
      </c>
      <c r="S104" s="97">
        <v>500000</v>
      </c>
      <c r="T104" s="98">
        <v>500000</v>
      </c>
      <c r="U104" s="98"/>
      <c r="V104" s="97">
        <f>SUM(V105:V107)</f>
        <v>1500000</v>
      </c>
      <c r="W104" s="182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69"/>
      <c r="AH104" s="183"/>
      <c r="AI104" s="182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83"/>
      <c r="AU104" s="182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83"/>
      <c r="BG104" s="182"/>
      <c r="BH104" s="169"/>
      <c r="BI104" s="169"/>
      <c r="BJ104" s="169"/>
      <c r="BK104" s="169"/>
      <c r="BL104" s="169"/>
      <c r="BM104" s="169"/>
      <c r="BN104" s="169"/>
      <c r="BO104" s="169"/>
      <c r="BP104" s="169"/>
      <c r="BQ104" s="169"/>
      <c r="BR104" s="183"/>
      <c r="BS104" s="182"/>
      <c r="BT104" s="169"/>
      <c r="BU104" s="169"/>
      <c r="BV104" s="169"/>
      <c r="BW104" s="169"/>
      <c r="BX104" s="169"/>
      <c r="BY104" s="169"/>
      <c r="BZ104" s="169"/>
      <c r="CA104" s="169"/>
      <c r="CB104" s="169"/>
      <c r="CC104" s="169"/>
      <c r="CD104" s="183"/>
      <c r="CE104" s="35"/>
      <c r="CF104" s="35"/>
      <c r="CG104" s="35"/>
    </row>
    <row r="105" spans="1:85" outlineLevel="3" x14ac:dyDescent="0.25">
      <c r="A105" s="100"/>
      <c r="B105" s="100"/>
      <c r="C105" s="100"/>
      <c r="E105" s="127">
        <v>1</v>
      </c>
      <c r="H105" s="152" t="s">
        <v>163</v>
      </c>
      <c r="I105" s="161" t="s">
        <v>181</v>
      </c>
      <c r="J105" s="31"/>
      <c r="K105" s="31"/>
      <c r="L105" s="14"/>
      <c r="M105" s="14"/>
      <c r="N105" s="46">
        <f>+N104*0.5</f>
        <v>750000</v>
      </c>
      <c r="O105" s="46">
        <f t="shared" si="9"/>
        <v>637500</v>
      </c>
      <c r="P105" s="80">
        <f t="shared" si="8"/>
        <v>112500</v>
      </c>
      <c r="Q105" s="80">
        <f>+Q104*0.5</f>
        <v>0</v>
      </c>
      <c r="R105" s="95">
        <f>+R104*0.5</f>
        <v>250000</v>
      </c>
      <c r="S105" s="95">
        <f>+S104*0.5</f>
        <v>250000</v>
      </c>
      <c r="T105" s="95">
        <f>+T104*0.5</f>
        <v>250000</v>
      </c>
      <c r="U105" s="95"/>
      <c r="V105" s="19">
        <f t="shared" si="12"/>
        <v>750000</v>
      </c>
      <c r="W105" s="184"/>
      <c r="X105" s="28"/>
      <c r="Y105" s="29"/>
      <c r="Z105" s="29"/>
      <c r="AA105" s="29"/>
      <c r="AB105" s="29"/>
      <c r="AC105" s="121"/>
      <c r="AD105" s="29"/>
      <c r="AE105" s="81"/>
      <c r="AF105" s="81"/>
      <c r="AG105" s="81"/>
      <c r="AH105" s="185"/>
      <c r="AI105" s="213"/>
      <c r="AJ105" s="81"/>
      <c r="AK105" s="81"/>
      <c r="AL105" s="81"/>
      <c r="AM105" s="81"/>
      <c r="AN105" s="81"/>
      <c r="AO105" s="81"/>
      <c r="AP105" s="81"/>
      <c r="AQ105" s="81"/>
      <c r="AR105" s="81"/>
      <c r="AS105" s="81"/>
      <c r="AT105" s="185"/>
      <c r="AU105" s="213"/>
      <c r="AV105" s="81"/>
      <c r="AW105" s="81"/>
      <c r="AX105" s="81"/>
      <c r="AY105" s="81"/>
      <c r="AZ105" s="81"/>
      <c r="BA105" s="81"/>
      <c r="BB105" s="81"/>
      <c r="BC105" s="92"/>
      <c r="BD105" s="11"/>
      <c r="BE105" s="11"/>
      <c r="BF105" s="181"/>
      <c r="BG105" s="180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81"/>
      <c r="BS105" s="180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81"/>
      <c r="CE105" s="1"/>
      <c r="CF105" s="1"/>
      <c r="CG105" s="1"/>
    </row>
    <row r="106" spans="1:85" outlineLevel="3" x14ac:dyDescent="0.25">
      <c r="A106" s="100"/>
      <c r="B106" s="100"/>
      <c r="C106" s="100"/>
      <c r="E106" s="127">
        <v>2</v>
      </c>
      <c r="H106" s="152" t="s">
        <v>164</v>
      </c>
      <c r="I106" s="161" t="s">
        <v>182</v>
      </c>
      <c r="J106" s="31"/>
      <c r="K106" s="31"/>
      <c r="L106" s="14"/>
      <c r="M106" s="14"/>
      <c r="N106" s="46">
        <f>+N104*0.1</f>
        <v>150000</v>
      </c>
      <c r="O106" s="46">
        <f t="shared" si="9"/>
        <v>127500</v>
      </c>
      <c r="P106" s="80">
        <f t="shared" si="8"/>
        <v>22500</v>
      </c>
      <c r="Q106" s="80">
        <f>+Q104*0.1</f>
        <v>0</v>
      </c>
      <c r="R106" s="95">
        <f>+R104*0.1</f>
        <v>50000</v>
      </c>
      <c r="S106" s="95">
        <f>+S104*0.1</f>
        <v>50000</v>
      </c>
      <c r="T106" s="95">
        <f>+T104*0.1</f>
        <v>50000</v>
      </c>
      <c r="U106" s="95"/>
      <c r="V106" s="19">
        <f t="shared" si="12"/>
        <v>150000</v>
      </c>
      <c r="W106" s="180"/>
      <c r="X106" s="11"/>
      <c r="Y106" s="11"/>
      <c r="Z106" s="11"/>
      <c r="AA106" s="11"/>
      <c r="AB106" s="28"/>
      <c r="AC106" s="29"/>
      <c r="AD106" s="29"/>
      <c r="AE106" s="82"/>
      <c r="AF106" s="82"/>
      <c r="AG106" s="82"/>
      <c r="AH106" s="186"/>
      <c r="AI106" s="214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186"/>
      <c r="AU106" s="214"/>
      <c r="AV106" s="82"/>
      <c r="AW106" s="82"/>
      <c r="AX106" s="82"/>
      <c r="AY106" s="82"/>
      <c r="AZ106" s="82"/>
      <c r="BA106" s="82"/>
      <c r="BB106" s="82"/>
      <c r="BC106" s="30"/>
      <c r="BD106" s="11"/>
      <c r="BE106" s="11"/>
      <c r="BF106" s="181"/>
      <c r="BG106" s="180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81"/>
      <c r="BS106" s="180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81"/>
      <c r="CE106" s="1"/>
      <c r="CF106" s="1"/>
      <c r="CG106" s="1"/>
    </row>
    <row r="107" spans="1:85" outlineLevel="3" x14ac:dyDescent="0.25">
      <c r="A107" s="100"/>
      <c r="B107" s="100"/>
      <c r="C107" s="100"/>
      <c r="E107" s="127">
        <v>3</v>
      </c>
      <c r="H107" s="152" t="s">
        <v>165</v>
      </c>
      <c r="I107" s="161" t="s">
        <v>183</v>
      </c>
      <c r="J107" s="31"/>
      <c r="K107" s="31"/>
      <c r="L107" s="14"/>
      <c r="M107" s="14"/>
      <c r="N107" s="46">
        <f>+N104*0.4</f>
        <v>600000</v>
      </c>
      <c r="O107" s="46">
        <f t="shared" si="9"/>
        <v>510000</v>
      </c>
      <c r="P107" s="80">
        <f t="shared" si="8"/>
        <v>90000</v>
      </c>
      <c r="Q107" s="80">
        <f>+Q104*0.4</f>
        <v>0</v>
      </c>
      <c r="R107" s="95">
        <f>+R104*0.4</f>
        <v>200000</v>
      </c>
      <c r="S107" s="95">
        <f>+S104*0.4</f>
        <v>200000</v>
      </c>
      <c r="T107" s="95">
        <f>+T104*0.4</f>
        <v>200000</v>
      </c>
      <c r="U107" s="95"/>
      <c r="V107" s="19">
        <f t="shared" si="12"/>
        <v>600000</v>
      </c>
      <c r="W107" s="180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81"/>
      <c r="AI107" s="184"/>
      <c r="AJ107" s="28"/>
      <c r="AK107" s="28"/>
      <c r="AL107" s="29"/>
      <c r="AM107" s="29"/>
      <c r="AN107" s="29"/>
      <c r="AO107" s="29"/>
      <c r="AP107" s="82"/>
      <c r="AQ107" s="82"/>
      <c r="AR107" s="82"/>
      <c r="AS107" s="28"/>
      <c r="AT107" s="216"/>
      <c r="AU107" s="184"/>
      <c r="AV107" s="29"/>
      <c r="AW107" s="29"/>
      <c r="AX107" s="29"/>
      <c r="AY107" s="29"/>
      <c r="AZ107" s="82"/>
      <c r="BA107" s="82"/>
      <c r="BB107" s="82"/>
      <c r="BC107" s="30"/>
      <c r="BD107" s="11"/>
      <c r="BE107" s="11"/>
      <c r="BF107" s="181"/>
      <c r="BG107" s="180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81"/>
      <c r="BS107" s="180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81"/>
      <c r="CE107" s="1"/>
      <c r="CF107" s="1"/>
      <c r="CG107" s="1"/>
    </row>
    <row r="108" spans="1:85" s="108" customFormat="1" ht="41.25" customHeight="1" outlineLevel="3" collapsed="1" x14ac:dyDescent="0.25">
      <c r="A108" s="116"/>
      <c r="B108" s="116"/>
      <c r="C108" s="116"/>
      <c r="D108" s="108">
        <v>2</v>
      </c>
      <c r="H108" s="153" t="s">
        <v>166</v>
      </c>
      <c r="I108" s="160" t="s">
        <v>207</v>
      </c>
      <c r="J108" s="33"/>
      <c r="K108" s="33">
        <v>24</v>
      </c>
      <c r="L108" s="34">
        <v>2017</v>
      </c>
      <c r="M108" s="34">
        <v>2019</v>
      </c>
      <c r="N108" s="40">
        <f>+N103/4</f>
        <v>1500000</v>
      </c>
      <c r="O108" s="40">
        <f t="shared" si="9"/>
        <v>1275000</v>
      </c>
      <c r="P108" s="97">
        <f t="shared" si="8"/>
        <v>225000</v>
      </c>
      <c r="Q108" s="97"/>
      <c r="R108" s="97">
        <v>500000</v>
      </c>
      <c r="S108" s="97">
        <v>500000</v>
      </c>
      <c r="T108" s="98">
        <v>500000</v>
      </c>
      <c r="U108" s="98"/>
      <c r="V108" s="97">
        <f>SUM(V109:V111)</f>
        <v>1500000</v>
      </c>
      <c r="W108" s="182"/>
      <c r="X108" s="169"/>
      <c r="Y108" s="169"/>
      <c r="Z108" s="169"/>
      <c r="AA108" s="169"/>
      <c r="AB108" s="169"/>
      <c r="AC108" s="169"/>
      <c r="AD108" s="169"/>
      <c r="AE108" s="169"/>
      <c r="AF108" s="169"/>
      <c r="AG108" s="169"/>
      <c r="AH108" s="183"/>
      <c r="AI108" s="182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83"/>
      <c r="AU108" s="182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83"/>
      <c r="BG108" s="182"/>
      <c r="BH108" s="169"/>
      <c r="BI108" s="169"/>
      <c r="BJ108" s="169"/>
      <c r="BK108" s="169"/>
      <c r="BL108" s="169"/>
      <c r="BM108" s="169"/>
      <c r="BN108" s="169"/>
      <c r="BO108" s="169"/>
      <c r="BP108" s="169"/>
      <c r="BQ108" s="169"/>
      <c r="BR108" s="183"/>
      <c r="BS108" s="182"/>
      <c r="BT108" s="169"/>
      <c r="BU108" s="169"/>
      <c r="BV108" s="169"/>
      <c r="BW108" s="169"/>
      <c r="BX108" s="169"/>
      <c r="BY108" s="169"/>
      <c r="BZ108" s="169"/>
      <c r="CA108" s="169"/>
      <c r="CB108" s="169"/>
      <c r="CC108" s="169"/>
      <c r="CD108" s="183"/>
      <c r="CE108" s="35"/>
      <c r="CF108" s="35"/>
      <c r="CG108" s="35"/>
    </row>
    <row r="109" spans="1:85" outlineLevel="3" x14ac:dyDescent="0.25">
      <c r="A109" s="100"/>
      <c r="B109" s="100"/>
      <c r="C109" s="100"/>
      <c r="E109" s="127">
        <v>1</v>
      </c>
      <c r="H109" s="152" t="s">
        <v>167</v>
      </c>
      <c r="I109" s="161" t="s">
        <v>181</v>
      </c>
      <c r="J109" s="31"/>
      <c r="K109" s="31"/>
      <c r="L109" s="14"/>
      <c r="M109" s="14"/>
      <c r="N109" s="46">
        <f>+N108*0.5</f>
        <v>750000</v>
      </c>
      <c r="O109" s="46">
        <f t="shared" si="9"/>
        <v>637500</v>
      </c>
      <c r="P109" s="80">
        <f>+N109*0.15</f>
        <v>112500</v>
      </c>
      <c r="Q109" s="80">
        <f>+Q108*0.5</f>
        <v>0</v>
      </c>
      <c r="R109" s="95">
        <f>+R108*0.5</f>
        <v>250000</v>
      </c>
      <c r="S109" s="95">
        <f>+S108*0.5</f>
        <v>250000</v>
      </c>
      <c r="T109" s="95">
        <f>+T108*0.5</f>
        <v>250000</v>
      </c>
      <c r="U109" s="95"/>
      <c r="V109" s="80">
        <f>SUM(Q109:U109)</f>
        <v>750000</v>
      </c>
      <c r="W109" s="184"/>
      <c r="X109" s="28"/>
      <c r="Y109" s="29"/>
      <c r="Z109" s="29"/>
      <c r="AA109" s="29"/>
      <c r="AB109" s="29"/>
      <c r="AC109" s="121"/>
      <c r="AD109" s="29"/>
      <c r="AE109" s="81"/>
      <c r="AF109" s="81"/>
      <c r="AG109" s="81"/>
      <c r="AH109" s="185"/>
      <c r="AI109" s="213"/>
      <c r="AJ109" s="81"/>
      <c r="AK109" s="81"/>
      <c r="AL109" s="81"/>
      <c r="AM109" s="81"/>
      <c r="AN109" s="81"/>
      <c r="AO109" s="81"/>
      <c r="AP109" s="81"/>
      <c r="AQ109" s="81"/>
      <c r="AR109" s="81"/>
      <c r="AS109" s="81"/>
      <c r="AT109" s="185"/>
      <c r="AU109" s="213"/>
      <c r="AV109" s="81"/>
      <c r="AW109" s="81"/>
      <c r="AX109" s="81"/>
      <c r="AY109" s="81"/>
      <c r="AZ109" s="81"/>
      <c r="BA109" s="81"/>
      <c r="BB109" s="81"/>
      <c r="BC109" s="92"/>
      <c r="BD109" s="11"/>
      <c r="BE109" s="11"/>
      <c r="BF109" s="181"/>
      <c r="BG109" s="180"/>
      <c r="BH109" s="11"/>
      <c r="BI109" s="11"/>
      <c r="BJ109" s="11"/>
      <c r="BK109" s="11"/>
      <c r="BL109" s="11"/>
      <c r="BM109" s="11"/>
      <c r="BN109" s="11"/>
      <c r="BO109" s="30"/>
      <c r="BP109" s="11"/>
      <c r="BQ109" s="11"/>
      <c r="BR109" s="181"/>
      <c r="BS109" s="180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81"/>
      <c r="CE109" s="1"/>
      <c r="CF109" s="1"/>
      <c r="CG109" s="1"/>
    </row>
    <row r="110" spans="1:85" outlineLevel="3" x14ac:dyDescent="0.25">
      <c r="A110" s="100"/>
      <c r="B110" s="100"/>
      <c r="C110" s="100"/>
      <c r="E110" s="127">
        <v>2</v>
      </c>
      <c r="H110" s="152" t="s">
        <v>168</v>
      </c>
      <c r="I110" s="161" t="s">
        <v>182</v>
      </c>
      <c r="J110" s="31"/>
      <c r="K110" s="31"/>
      <c r="L110" s="14"/>
      <c r="M110" s="14"/>
      <c r="N110" s="46">
        <f>+N108*0.1</f>
        <v>150000</v>
      </c>
      <c r="O110" s="46">
        <f t="shared" si="9"/>
        <v>127500</v>
      </c>
      <c r="P110" s="80">
        <f>+N110*0.15</f>
        <v>22500</v>
      </c>
      <c r="Q110" s="80">
        <f>+Q108*0.1</f>
        <v>0</v>
      </c>
      <c r="R110" s="95">
        <f>+R108*0.1</f>
        <v>50000</v>
      </c>
      <c r="S110" s="95">
        <f>+S108*0.1</f>
        <v>50000</v>
      </c>
      <c r="T110" s="95">
        <f>+T108*0.1</f>
        <v>50000</v>
      </c>
      <c r="U110" s="95"/>
      <c r="V110" s="80">
        <f>SUM(Q110:U110)</f>
        <v>150000</v>
      </c>
      <c r="W110" s="180"/>
      <c r="X110" s="11"/>
      <c r="Y110" s="11"/>
      <c r="Z110" s="11"/>
      <c r="AA110" s="11"/>
      <c r="AB110" s="28"/>
      <c r="AC110" s="29"/>
      <c r="AD110" s="29"/>
      <c r="AE110" s="82"/>
      <c r="AF110" s="82"/>
      <c r="AG110" s="82"/>
      <c r="AH110" s="186"/>
      <c r="AI110" s="214"/>
      <c r="AJ110" s="82"/>
      <c r="AK110" s="82"/>
      <c r="AL110" s="82"/>
      <c r="AM110" s="82"/>
      <c r="AN110" s="82"/>
      <c r="AO110" s="82"/>
      <c r="AP110" s="82"/>
      <c r="AQ110" s="82"/>
      <c r="AR110" s="82"/>
      <c r="AS110" s="82"/>
      <c r="AT110" s="186"/>
      <c r="AU110" s="214"/>
      <c r="AV110" s="82"/>
      <c r="AW110" s="82"/>
      <c r="AX110" s="82"/>
      <c r="AY110" s="82"/>
      <c r="AZ110" s="82"/>
      <c r="BA110" s="82"/>
      <c r="BB110" s="82"/>
      <c r="BC110" s="30"/>
      <c r="BD110" s="11"/>
      <c r="BE110" s="11"/>
      <c r="BF110" s="181"/>
      <c r="BG110" s="180"/>
      <c r="BH110" s="11"/>
      <c r="BI110" s="11"/>
      <c r="BJ110" s="11"/>
      <c r="BK110" s="11"/>
      <c r="BL110" s="11"/>
      <c r="BM110" s="11"/>
      <c r="BN110" s="11"/>
      <c r="BO110" s="30"/>
      <c r="BP110" s="11"/>
      <c r="BQ110" s="11"/>
      <c r="BR110" s="181"/>
      <c r="BS110" s="180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81"/>
      <c r="CE110" s="1"/>
      <c r="CF110" s="1"/>
      <c r="CG110" s="1"/>
    </row>
    <row r="111" spans="1:85" outlineLevel="3" x14ac:dyDescent="0.25">
      <c r="A111" s="100"/>
      <c r="B111" s="100"/>
      <c r="C111" s="100"/>
      <c r="E111" s="127">
        <v>3</v>
      </c>
      <c r="H111" s="152" t="s">
        <v>169</v>
      </c>
      <c r="I111" s="161" t="s">
        <v>183</v>
      </c>
      <c r="J111" s="31"/>
      <c r="K111" s="31"/>
      <c r="L111" s="14"/>
      <c r="M111" s="14"/>
      <c r="N111" s="46">
        <f>+N108*0.4</f>
        <v>600000</v>
      </c>
      <c r="O111" s="46">
        <f t="shared" si="9"/>
        <v>510000</v>
      </c>
      <c r="P111" s="80">
        <f>+N111*0.15</f>
        <v>90000</v>
      </c>
      <c r="Q111" s="80">
        <f>+Q108*0.4</f>
        <v>0</v>
      </c>
      <c r="R111" s="95">
        <f>+R108*0.4</f>
        <v>200000</v>
      </c>
      <c r="S111" s="95">
        <f>+S108*0.4</f>
        <v>200000</v>
      </c>
      <c r="T111" s="95">
        <f>+T108*0.4</f>
        <v>200000</v>
      </c>
      <c r="U111" s="95"/>
      <c r="V111" s="80">
        <f>SUM(Q111:U111)</f>
        <v>600000</v>
      </c>
      <c r="W111" s="180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81"/>
      <c r="AI111" s="184"/>
      <c r="AJ111" s="28"/>
      <c r="AK111" s="28"/>
      <c r="AL111" s="29"/>
      <c r="AM111" s="29"/>
      <c r="AN111" s="29"/>
      <c r="AO111" s="29"/>
      <c r="AP111" s="82"/>
      <c r="AQ111" s="82"/>
      <c r="AR111" s="82"/>
      <c r="AS111" s="28"/>
      <c r="AT111" s="216"/>
      <c r="AU111" s="184"/>
      <c r="AV111" s="29"/>
      <c r="AW111" s="29"/>
      <c r="AX111" s="29"/>
      <c r="AY111" s="29"/>
      <c r="AZ111" s="82"/>
      <c r="BA111" s="82"/>
      <c r="BB111" s="82"/>
      <c r="BC111" s="11"/>
      <c r="BD111" s="11"/>
      <c r="BE111" s="11"/>
      <c r="BF111" s="181"/>
      <c r="BG111" s="180"/>
      <c r="BH111" s="11"/>
      <c r="BI111" s="11"/>
      <c r="BJ111" s="11"/>
      <c r="BK111" s="11"/>
      <c r="BL111" s="11"/>
      <c r="BM111" s="11"/>
      <c r="BN111" s="11"/>
      <c r="BO111" s="30"/>
      <c r="BP111" s="11"/>
      <c r="BQ111" s="11"/>
      <c r="BR111" s="181"/>
      <c r="BS111" s="180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81"/>
      <c r="CE111" s="1"/>
      <c r="CF111" s="1"/>
      <c r="CG111" s="1"/>
    </row>
    <row r="112" spans="1:85" s="108" customFormat="1" ht="41.25" customHeight="1" outlineLevel="3" collapsed="1" x14ac:dyDescent="0.25">
      <c r="A112" s="116"/>
      <c r="B112" s="116"/>
      <c r="C112" s="116"/>
      <c r="D112" s="108">
        <v>3</v>
      </c>
      <c r="H112" s="153" t="s">
        <v>170</v>
      </c>
      <c r="I112" s="160" t="s">
        <v>208</v>
      </c>
      <c r="J112" s="33"/>
      <c r="K112" s="33">
        <v>24</v>
      </c>
      <c r="L112" s="34">
        <v>2018</v>
      </c>
      <c r="M112" s="34">
        <v>2020</v>
      </c>
      <c r="N112" s="40">
        <v>1500000</v>
      </c>
      <c r="O112" s="40">
        <f t="shared" si="9"/>
        <v>1275000</v>
      </c>
      <c r="P112" s="97">
        <f t="shared" si="8"/>
        <v>225000</v>
      </c>
      <c r="Q112" s="97"/>
      <c r="R112" s="97">
        <v>500000</v>
      </c>
      <c r="S112" s="97">
        <v>500000</v>
      </c>
      <c r="T112" s="98">
        <v>500000</v>
      </c>
      <c r="U112" s="98"/>
      <c r="V112" s="97">
        <f>SUM(V113:V115)</f>
        <v>1500000</v>
      </c>
      <c r="W112" s="182"/>
      <c r="X112" s="169"/>
      <c r="Y112" s="169"/>
      <c r="Z112" s="169"/>
      <c r="AA112" s="169"/>
      <c r="AB112" s="169"/>
      <c r="AC112" s="169"/>
      <c r="AD112" s="169"/>
      <c r="AE112" s="169"/>
      <c r="AF112" s="169"/>
      <c r="AG112" s="169"/>
      <c r="AH112" s="183"/>
      <c r="AI112" s="182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83"/>
      <c r="AU112" s="182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83"/>
      <c r="BG112" s="182"/>
      <c r="BH112" s="169"/>
      <c r="BI112" s="169"/>
      <c r="BJ112" s="169"/>
      <c r="BK112" s="169"/>
      <c r="BL112" s="169"/>
      <c r="BM112" s="169"/>
      <c r="BN112" s="169"/>
      <c r="BO112" s="169"/>
      <c r="BP112" s="169"/>
      <c r="BQ112" s="169"/>
      <c r="BR112" s="183"/>
      <c r="BS112" s="182"/>
      <c r="BT112" s="169"/>
      <c r="BU112" s="169"/>
      <c r="BV112" s="169"/>
      <c r="BW112" s="169"/>
      <c r="BX112" s="169"/>
      <c r="BY112" s="169"/>
      <c r="BZ112" s="169"/>
      <c r="CA112" s="169"/>
      <c r="CB112" s="169"/>
      <c r="CC112" s="169"/>
      <c r="CD112" s="183"/>
      <c r="CE112" s="35"/>
      <c r="CF112" s="35"/>
      <c r="CG112" s="35"/>
    </row>
    <row r="113" spans="1:85" outlineLevel="3" x14ac:dyDescent="0.25">
      <c r="A113" s="100"/>
      <c r="B113" s="100"/>
      <c r="C113" s="100"/>
      <c r="E113" s="127">
        <v>1</v>
      </c>
      <c r="H113" s="152" t="s">
        <v>171</v>
      </c>
      <c r="I113" s="161" t="s">
        <v>181</v>
      </c>
      <c r="J113" s="31"/>
      <c r="K113" s="31"/>
      <c r="L113" s="14"/>
      <c r="M113" s="14"/>
      <c r="N113" s="46">
        <f>+N112*0.5</f>
        <v>750000</v>
      </c>
      <c r="O113" s="46">
        <f t="shared" si="9"/>
        <v>637500</v>
      </c>
      <c r="P113" s="80">
        <f t="shared" si="8"/>
        <v>112500</v>
      </c>
      <c r="Q113" s="80">
        <f>+Q112*0.5</f>
        <v>0</v>
      </c>
      <c r="R113" s="95">
        <f>+R112*0.5</f>
        <v>250000</v>
      </c>
      <c r="S113" s="95">
        <f>+S112*0.5</f>
        <v>250000</v>
      </c>
      <c r="T113" s="95">
        <f>+T112*0.5</f>
        <v>250000</v>
      </c>
      <c r="U113" s="95"/>
      <c r="V113" s="80">
        <f t="shared" si="12"/>
        <v>750000</v>
      </c>
      <c r="W113" s="180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81"/>
      <c r="AI113" s="184"/>
      <c r="AJ113" s="28"/>
      <c r="AK113" s="29"/>
      <c r="AL113" s="29"/>
      <c r="AM113" s="29"/>
      <c r="AN113" s="29"/>
      <c r="AO113" s="121"/>
      <c r="AP113" s="29"/>
      <c r="AQ113" s="81"/>
      <c r="AR113" s="81"/>
      <c r="AS113" s="81"/>
      <c r="AT113" s="185"/>
      <c r="AU113" s="213"/>
      <c r="AV113" s="81"/>
      <c r="AW113" s="81"/>
      <c r="AX113" s="81"/>
      <c r="AY113" s="81"/>
      <c r="AZ113" s="81"/>
      <c r="BA113" s="81"/>
      <c r="BB113" s="81"/>
      <c r="BC113" s="81"/>
      <c r="BD113" s="81"/>
      <c r="BE113" s="81"/>
      <c r="BF113" s="185"/>
      <c r="BG113" s="213"/>
      <c r="BH113" s="81"/>
      <c r="BI113" s="81"/>
      <c r="BJ113" s="81"/>
      <c r="BK113" s="81"/>
      <c r="BL113" s="81"/>
      <c r="BM113" s="81"/>
      <c r="BN113" s="81"/>
      <c r="BO113" s="92"/>
      <c r="BP113" s="11"/>
      <c r="BQ113" s="11"/>
      <c r="BR113" s="181"/>
      <c r="BS113" s="180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81"/>
      <c r="CE113" s="1"/>
      <c r="CF113" s="1"/>
      <c r="CG113" s="1"/>
    </row>
    <row r="114" spans="1:85" outlineLevel="3" x14ac:dyDescent="0.25">
      <c r="A114" s="100"/>
      <c r="B114" s="100"/>
      <c r="C114" s="100"/>
      <c r="E114" s="127">
        <v>2</v>
      </c>
      <c r="H114" s="152" t="s">
        <v>172</v>
      </c>
      <c r="I114" s="161" t="s">
        <v>182</v>
      </c>
      <c r="J114" s="31"/>
      <c r="K114" s="31"/>
      <c r="L114" s="14"/>
      <c r="M114" s="14"/>
      <c r="N114" s="46">
        <f>+N112*0.1</f>
        <v>150000</v>
      </c>
      <c r="O114" s="46">
        <f t="shared" si="9"/>
        <v>127500</v>
      </c>
      <c r="P114" s="80">
        <f t="shared" si="8"/>
        <v>22500</v>
      </c>
      <c r="Q114" s="80">
        <f>+Q112*0.1</f>
        <v>0</v>
      </c>
      <c r="R114" s="95">
        <f>+R112*0.1</f>
        <v>50000</v>
      </c>
      <c r="S114" s="95">
        <f>+S112*0.1</f>
        <v>50000</v>
      </c>
      <c r="T114" s="95">
        <f>+T112*0.1</f>
        <v>50000</v>
      </c>
      <c r="U114" s="95"/>
      <c r="V114" s="80">
        <f t="shared" si="12"/>
        <v>150000</v>
      </c>
      <c r="W114" s="180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81"/>
      <c r="AI114" s="180"/>
      <c r="AJ114" s="11"/>
      <c r="AK114" s="11"/>
      <c r="AL114" s="11"/>
      <c r="AM114" s="11"/>
      <c r="AN114" s="28"/>
      <c r="AO114" s="29"/>
      <c r="AP114" s="29"/>
      <c r="AQ114" s="82"/>
      <c r="AR114" s="82"/>
      <c r="AS114" s="82"/>
      <c r="AT114" s="186"/>
      <c r="AU114" s="214"/>
      <c r="AV114" s="82"/>
      <c r="AW114" s="82"/>
      <c r="AX114" s="82"/>
      <c r="AY114" s="82"/>
      <c r="AZ114" s="82"/>
      <c r="BA114" s="82"/>
      <c r="BB114" s="82"/>
      <c r="BC114" s="82"/>
      <c r="BD114" s="82"/>
      <c r="BE114" s="82"/>
      <c r="BF114" s="186"/>
      <c r="BG114" s="214"/>
      <c r="BH114" s="82"/>
      <c r="BI114" s="82"/>
      <c r="BJ114" s="82"/>
      <c r="BK114" s="82"/>
      <c r="BL114" s="82"/>
      <c r="BM114" s="82"/>
      <c r="BN114" s="82"/>
      <c r="BO114" s="30"/>
      <c r="BP114" s="11"/>
      <c r="BQ114" s="11"/>
      <c r="BR114" s="181"/>
      <c r="BS114" s="180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81"/>
      <c r="CE114" s="1"/>
      <c r="CF114" s="1"/>
      <c r="CG114" s="1"/>
    </row>
    <row r="115" spans="1:85" outlineLevel="3" x14ac:dyDescent="0.25">
      <c r="A115" s="100"/>
      <c r="B115" s="100"/>
      <c r="C115" s="100"/>
      <c r="E115" s="127">
        <v>3</v>
      </c>
      <c r="H115" s="152" t="s">
        <v>173</v>
      </c>
      <c r="I115" s="161" t="s">
        <v>183</v>
      </c>
      <c r="J115" s="31"/>
      <c r="K115" s="31"/>
      <c r="L115" s="14"/>
      <c r="M115" s="14"/>
      <c r="N115" s="46">
        <f>+N112*0.4</f>
        <v>600000</v>
      </c>
      <c r="O115" s="46">
        <f t="shared" si="9"/>
        <v>510000</v>
      </c>
      <c r="P115" s="80">
        <f t="shared" si="8"/>
        <v>90000</v>
      </c>
      <c r="Q115" s="80">
        <f>+Q112*0.4</f>
        <v>0</v>
      </c>
      <c r="R115" s="95">
        <f>+R112*0.4</f>
        <v>200000</v>
      </c>
      <c r="S115" s="95">
        <f>+S112*0.4</f>
        <v>200000</v>
      </c>
      <c r="T115" s="95">
        <f>+T112*0.4</f>
        <v>200000</v>
      </c>
      <c r="U115" s="11"/>
      <c r="V115" s="19">
        <f t="shared" si="12"/>
        <v>600000</v>
      </c>
      <c r="W115" s="180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81"/>
      <c r="AI115" s="180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81"/>
      <c r="AU115" s="184"/>
      <c r="AV115" s="28"/>
      <c r="AW115" s="28"/>
      <c r="AX115" s="29"/>
      <c r="AY115" s="29"/>
      <c r="AZ115" s="29"/>
      <c r="BA115" s="29"/>
      <c r="BB115" s="82"/>
      <c r="BC115" s="82"/>
      <c r="BD115" s="82"/>
      <c r="BE115" s="28"/>
      <c r="BF115" s="216"/>
      <c r="BG115" s="184"/>
      <c r="BH115" s="29"/>
      <c r="BI115" s="29"/>
      <c r="BJ115" s="29"/>
      <c r="BK115" s="29"/>
      <c r="BL115" s="82"/>
      <c r="BM115" s="82"/>
      <c r="BN115" s="82"/>
      <c r="BO115" s="30"/>
      <c r="BP115" s="11"/>
      <c r="BQ115" s="11"/>
      <c r="BR115" s="181"/>
      <c r="BS115" s="180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81"/>
      <c r="CE115" s="1"/>
      <c r="CF115" s="1"/>
      <c r="CG115" s="1"/>
    </row>
    <row r="116" spans="1:85" s="108" customFormat="1" ht="41.25" customHeight="1" outlineLevel="3" collapsed="1" x14ac:dyDescent="0.25">
      <c r="A116" s="116"/>
      <c r="B116" s="116"/>
      <c r="C116" s="116"/>
      <c r="D116" s="108">
        <v>4</v>
      </c>
      <c r="H116" s="153" t="s">
        <v>174</v>
      </c>
      <c r="I116" s="160" t="s">
        <v>209</v>
      </c>
      <c r="J116" s="33"/>
      <c r="K116" s="33">
        <v>24</v>
      </c>
      <c r="L116" s="34">
        <v>2018</v>
      </c>
      <c r="M116" s="34">
        <v>2020</v>
      </c>
      <c r="N116" s="40">
        <v>1500000</v>
      </c>
      <c r="O116" s="40">
        <f t="shared" si="9"/>
        <v>1275000</v>
      </c>
      <c r="P116" s="97">
        <f t="shared" si="8"/>
        <v>225000</v>
      </c>
      <c r="Q116" s="97"/>
      <c r="R116" s="97">
        <v>500000</v>
      </c>
      <c r="S116" s="97">
        <v>500000</v>
      </c>
      <c r="T116" s="98">
        <v>500000</v>
      </c>
      <c r="U116" s="98"/>
      <c r="V116" s="97">
        <f>SUM(V117:V119)</f>
        <v>1500000</v>
      </c>
      <c r="W116" s="182"/>
      <c r="X116" s="169"/>
      <c r="Y116" s="169"/>
      <c r="Z116" s="169"/>
      <c r="AA116" s="169"/>
      <c r="AB116" s="169"/>
      <c r="AC116" s="169"/>
      <c r="AD116" s="169"/>
      <c r="AE116" s="169"/>
      <c r="AF116" s="169"/>
      <c r="AG116" s="169"/>
      <c r="AH116" s="183"/>
      <c r="AI116" s="182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83"/>
      <c r="AU116" s="182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83"/>
      <c r="BG116" s="182"/>
      <c r="BH116" s="169"/>
      <c r="BI116" s="169"/>
      <c r="BJ116" s="169"/>
      <c r="BK116" s="169"/>
      <c r="BL116" s="169"/>
      <c r="BM116" s="169"/>
      <c r="BN116" s="169"/>
      <c r="BO116" s="169"/>
      <c r="BP116" s="169"/>
      <c r="BQ116" s="169"/>
      <c r="BR116" s="183"/>
      <c r="BS116" s="182"/>
      <c r="BT116" s="169"/>
      <c r="BU116" s="169"/>
      <c r="BV116" s="169"/>
      <c r="BW116" s="169"/>
      <c r="BX116" s="169"/>
      <c r="BY116" s="169"/>
      <c r="BZ116" s="169"/>
      <c r="CA116" s="169"/>
      <c r="CB116" s="169"/>
      <c r="CC116" s="169"/>
      <c r="CD116" s="183"/>
      <c r="CE116" s="35"/>
      <c r="CF116" s="35"/>
      <c r="CG116" s="35"/>
    </row>
    <row r="117" spans="1:85" outlineLevel="3" x14ac:dyDescent="0.25">
      <c r="A117" s="100"/>
      <c r="B117" s="100"/>
      <c r="C117" s="100"/>
      <c r="E117" s="127">
        <v>1</v>
      </c>
      <c r="H117" s="152" t="s">
        <v>175</v>
      </c>
      <c r="I117" s="161" t="s">
        <v>181</v>
      </c>
      <c r="J117" s="31"/>
      <c r="K117" s="31"/>
      <c r="L117" s="14"/>
      <c r="M117" s="14"/>
      <c r="N117" s="46">
        <f>+N116*0.5</f>
        <v>750000</v>
      </c>
      <c r="O117" s="46">
        <f t="shared" si="9"/>
        <v>637500</v>
      </c>
      <c r="P117" s="80">
        <f>+N117*0.15</f>
        <v>112500</v>
      </c>
      <c r="Q117" s="80">
        <f>+Q116*0.5</f>
        <v>0</v>
      </c>
      <c r="R117" s="95">
        <f>+R116*0.5</f>
        <v>250000</v>
      </c>
      <c r="S117" s="95">
        <f>+S116*0.5</f>
        <v>250000</v>
      </c>
      <c r="T117" s="95">
        <f>+T116*0.5</f>
        <v>250000</v>
      </c>
      <c r="U117" s="95"/>
      <c r="V117" s="80">
        <f>SUM(Q117:U117)</f>
        <v>750000</v>
      </c>
      <c r="W117" s="180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81"/>
      <c r="AI117" s="184"/>
      <c r="AJ117" s="28"/>
      <c r="AK117" s="29"/>
      <c r="AL117" s="29"/>
      <c r="AM117" s="29"/>
      <c r="AN117" s="29"/>
      <c r="AO117" s="121"/>
      <c r="AP117" s="29"/>
      <c r="AQ117" s="81"/>
      <c r="AR117" s="81"/>
      <c r="AS117" s="81"/>
      <c r="AT117" s="185"/>
      <c r="AU117" s="213"/>
      <c r="AV117" s="81"/>
      <c r="AW117" s="81"/>
      <c r="AX117" s="81"/>
      <c r="AY117" s="81"/>
      <c r="AZ117" s="81"/>
      <c r="BA117" s="81"/>
      <c r="BB117" s="81"/>
      <c r="BC117" s="81"/>
      <c r="BD117" s="81"/>
      <c r="BE117" s="81"/>
      <c r="BF117" s="185"/>
      <c r="BG117" s="213"/>
      <c r="BH117" s="81"/>
      <c r="BI117" s="81"/>
      <c r="BJ117" s="81"/>
      <c r="BK117" s="81"/>
      <c r="BL117" s="81"/>
      <c r="BM117" s="81"/>
      <c r="BN117" s="81"/>
      <c r="BO117" s="92"/>
      <c r="BP117" s="11"/>
      <c r="BQ117" s="30"/>
      <c r="BR117" s="237"/>
      <c r="BS117" s="180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81"/>
      <c r="CE117" s="1"/>
      <c r="CF117" s="1"/>
      <c r="CG117" s="1"/>
    </row>
    <row r="118" spans="1:85" outlineLevel="3" x14ac:dyDescent="0.25">
      <c r="A118" s="100"/>
      <c r="B118" s="100"/>
      <c r="C118" s="100"/>
      <c r="E118" s="127">
        <v>2</v>
      </c>
      <c r="H118" s="152" t="s">
        <v>176</v>
      </c>
      <c r="I118" s="161" t="s">
        <v>182</v>
      </c>
      <c r="J118" s="31"/>
      <c r="K118" s="31"/>
      <c r="L118" s="14"/>
      <c r="M118" s="14"/>
      <c r="N118" s="46">
        <f>+N116*0.1</f>
        <v>150000</v>
      </c>
      <c r="O118" s="46">
        <f t="shared" si="9"/>
        <v>127500</v>
      </c>
      <c r="P118" s="80">
        <f>+N118*0.15</f>
        <v>22500</v>
      </c>
      <c r="Q118" s="80">
        <f>+Q116*0.1</f>
        <v>0</v>
      </c>
      <c r="R118" s="95">
        <f>+R116*0.1</f>
        <v>50000</v>
      </c>
      <c r="S118" s="95">
        <f>+S116*0.1</f>
        <v>50000</v>
      </c>
      <c r="T118" s="95">
        <f>+T116*0.1</f>
        <v>50000</v>
      </c>
      <c r="U118" s="95"/>
      <c r="V118" s="80">
        <f>SUM(Q118:U118)</f>
        <v>150000</v>
      </c>
      <c r="W118" s="180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81"/>
      <c r="AI118" s="180"/>
      <c r="AJ118" s="11"/>
      <c r="AK118" s="11"/>
      <c r="AL118" s="11"/>
      <c r="AM118" s="11"/>
      <c r="AN118" s="28"/>
      <c r="AO118" s="29"/>
      <c r="AP118" s="29"/>
      <c r="AQ118" s="82"/>
      <c r="AR118" s="82"/>
      <c r="AS118" s="82"/>
      <c r="AT118" s="186"/>
      <c r="AU118" s="214"/>
      <c r="AV118" s="82"/>
      <c r="AW118" s="82"/>
      <c r="AX118" s="82"/>
      <c r="AY118" s="82"/>
      <c r="AZ118" s="82"/>
      <c r="BA118" s="82"/>
      <c r="BB118" s="82"/>
      <c r="BC118" s="82"/>
      <c r="BD118" s="82"/>
      <c r="BE118" s="82"/>
      <c r="BF118" s="186"/>
      <c r="BG118" s="214"/>
      <c r="BH118" s="82"/>
      <c r="BI118" s="82"/>
      <c r="BJ118" s="82"/>
      <c r="BK118" s="82"/>
      <c r="BL118" s="82"/>
      <c r="BM118" s="82"/>
      <c r="BN118" s="82"/>
      <c r="BO118" s="30"/>
      <c r="BP118" s="11"/>
      <c r="BQ118" s="30"/>
      <c r="BR118" s="237"/>
      <c r="BS118" s="180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81"/>
      <c r="CE118" s="1"/>
      <c r="CF118" s="1"/>
      <c r="CG118" s="1"/>
    </row>
    <row r="119" spans="1:85" outlineLevel="3" x14ac:dyDescent="0.25">
      <c r="A119" s="100"/>
      <c r="B119" s="100"/>
      <c r="C119" s="100"/>
      <c r="E119" s="127">
        <v>3</v>
      </c>
      <c r="H119" s="152" t="s">
        <v>177</v>
      </c>
      <c r="I119" s="161" t="s">
        <v>183</v>
      </c>
      <c r="J119" s="31"/>
      <c r="K119" s="31"/>
      <c r="L119" s="14"/>
      <c r="M119" s="14"/>
      <c r="N119" s="46">
        <f>+N116*0.4</f>
        <v>600000</v>
      </c>
      <c r="O119" s="46">
        <f t="shared" si="9"/>
        <v>510000</v>
      </c>
      <c r="P119" s="80">
        <f>+N119*0.15</f>
        <v>90000</v>
      </c>
      <c r="Q119" s="80">
        <f>+Q116*0.4</f>
        <v>0</v>
      </c>
      <c r="R119" s="95">
        <f>+R116*0.4</f>
        <v>200000</v>
      </c>
      <c r="S119" s="95">
        <f>+S116*0.4</f>
        <v>200000</v>
      </c>
      <c r="T119" s="95">
        <f>+T116*0.4</f>
        <v>200000</v>
      </c>
      <c r="U119" s="95"/>
      <c r="V119" s="80">
        <f>SUM(Q119:U119)</f>
        <v>600000</v>
      </c>
      <c r="W119" s="180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81"/>
      <c r="AI119" s="180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81"/>
      <c r="AU119" s="184"/>
      <c r="AV119" s="28"/>
      <c r="AW119" s="28"/>
      <c r="AX119" s="29"/>
      <c r="AY119" s="29"/>
      <c r="AZ119" s="29"/>
      <c r="BA119" s="29"/>
      <c r="BB119" s="82"/>
      <c r="BC119" s="82"/>
      <c r="BD119" s="82"/>
      <c r="BE119" s="28"/>
      <c r="BF119" s="216"/>
      <c r="BG119" s="184"/>
      <c r="BH119" s="29"/>
      <c r="BI119" s="29"/>
      <c r="BJ119" s="29"/>
      <c r="BK119" s="29"/>
      <c r="BL119" s="82"/>
      <c r="BM119" s="82"/>
      <c r="BN119" s="82"/>
      <c r="BO119" s="30"/>
      <c r="BP119" s="11"/>
      <c r="BQ119" s="30"/>
      <c r="BR119" s="237"/>
      <c r="BS119" s="180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81"/>
      <c r="CE119" s="1"/>
      <c r="CF119" s="1"/>
      <c r="CG119" s="1"/>
    </row>
    <row r="120" spans="1:85" s="100" customFormat="1" ht="42.75" customHeight="1" outlineLevel="2" x14ac:dyDescent="0.25">
      <c r="C120" s="100">
        <v>4</v>
      </c>
      <c r="D120" s="116"/>
      <c r="H120" s="152" t="s">
        <v>210</v>
      </c>
      <c r="I120" s="159" t="s">
        <v>386</v>
      </c>
      <c r="J120" s="96">
        <v>2020</v>
      </c>
      <c r="K120" s="96"/>
      <c r="L120" s="14"/>
      <c r="M120" s="14"/>
      <c r="N120" s="44">
        <v>1000000</v>
      </c>
      <c r="O120" s="44">
        <f t="shared" si="9"/>
        <v>850000</v>
      </c>
      <c r="P120" s="20">
        <f t="shared" si="8"/>
        <v>150000</v>
      </c>
      <c r="Q120" s="20">
        <f>SUM(Q121:Q128)</f>
        <v>0</v>
      </c>
      <c r="R120" s="20">
        <f>+R121+R125</f>
        <v>333333.33333333331</v>
      </c>
      <c r="S120" s="20">
        <f>+S121+S125</f>
        <v>333333.33333333331</v>
      </c>
      <c r="T120" s="20">
        <f>+T121+T125</f>
        <v>333333.33333333331</v>
      </c>
      <c r="U120" s="20">
        <f>+U121+U125</f>
        <v>0</v>
      </c>
      <c r="V120" s="20">
        <f>+V121+V125</f>
        <v>1000000</v>
      </c>
      <c r="W120" s="180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81"/>
      <c r="AI120" s="180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81"/>
      <c r="AU120" s="180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81"/>
      <c r="BG120" s="180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81"/>
      <c r="BS120" s="180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81"/>
      <c r="CE120" s="99"/>
      <c r="CF120" s="99"/>
      <c r="CG120" s="99"/>
    </row>
    <row r="121" spans="1:85" s="108" customFormat="1" ht="41.25" customHeight="1" outlineLevel="3" x14ac:dyDescent="0.25">
      <c r="A121" s="116"/>
      <c r="B121" s="116"/>
      <c r="C121" s="116"/>
      <c r="D121" s="108">
        <v>1</v>
      </c>
      <c r="H121" s="153" t="s">
        <v>211</v>
      </c>
      <c r="I121" s="160" t="s">
        <v>212</v>
      </c>
      <c r="J121" s="33"/>
      <c r="K121" s="33">
        <v>24</v>
      </c>
      <c r="L121" s="34">
        <v>2018</v>
      </c>
      <c r="M121" s="34">
        <v>2020</v>
      </c>
      <c r="N121" s="40">
        <f>+N120/2</f>
        <v>500000</v>
      </c>
      <c r="O121" s="40">
        <f t="shared" si="9"/>
        <v>425000</v>
      </c>
      <c r="P121" s="97">
        <f t="shared" si="8"/>
        <v>75000</v>
      </c>
      <c r="Q121" s="97"/>
      <c r="R121" s="97">
        <f>+N121/3</f>
        <v>166666.66666666666</v>
      </c>
      <c r="S121" s="97">
        <v>166666.66666666666</v>
      </c>
      <c r="T121" s="98">
        <v>166666.66666666666</v>
      </c>
      <c r="U121" s="98"/>
      <c r="V121" s="97">
        <f>SUM(V122:V124)</f>
        <v>500000</v>
      </c>
      <c r="W121" s="182"/>
      <c r="X121" s="169"/>
      <c r="Y121" s="169"/>
      <c r="Z121" s="169"/>
      <c r="AA121" s="169"/>
      <c r="AB121" s="169"/>
      <c r="AC121" s="169"/>
      <c r="AD121" s="169"/>
      <c r="AE121" s="169"/>
      <c r="AF121" s="169"/>
      <c r="AG121" s="169"/>
      <c r="AH121" s="183"/>
      <c r="AI121" s="182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83"/>
      <c r="AU121" s="182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83"/>
      <c r="BG121" s="182"/>
      <c r="BH121" s="169"/>
      <c r="BI121" s="169"/>
      <c r="BJ121" s="169"/>
      <c r="BK121" s="169"/>
      <c r="BL121" s="169"/>
      <c r="BM121" s="169"/>
      <c r="BN121" s="169"/>
      <c r="BO121" s="169"/>
      <c r="BP121" s="169"/>
      <c r="BQ121" s="169"/>
      <c r="BR121" s="183"/>
      <c r="BS121" s="182"/>
      <c r="BT121" s="169"/>
      <c r="BU121" s="169"/>
      <c r="BV121" s="169"/>
      <c r="BW121" s="169"/>
      <c r="BX121" s="169"/>
      <c r="BY121" s="169"/>
      <c r="BZ121" s="169"/>
      <c r="CA121" s="169"/>
      <c r="CB121" s="169"/>
      <c r="CC121" s="169"/>
      <c r="CD121" s="183"/>
      <c r="CE121" s="35"/>
      <c r="CF121" s="35"/>
      <c r="CG121" s="35"/>
    </row>
    <row r="122" spans="1:85" outlineLevel="3" x14ac:dyDescent="0.25">
      <c r="A122" s="100"/>
      <c r="B122" s="100"/>
      <c r="C122" s="100"/>
      <c r="E122" s="127">
        <v>1</v>
      </c>
      <c r="H122" s="152" t="s">
        <v>213</v>
      </c>
      <c r="I122" s="161" t="s">
        <v>181</v>
      </c>
      <c r="J122" s="31"/>
      <c r="K122" s="31"/>
      <c r="L122" s="14"/>
      <c r="M122" s="14"/>
      <c r="N122" s="42">
        <f>+N121*0.5</f>
        <v>250000</v>
      </c>
      <c r="O122" s="42">
        <f t="shared" si="9"/>
        <v>212500</v>
      </c>
      <c r="P122" s="19">
        <f t="shared" si="8"/>
        <v>37500</v>
      </c>
      <c r="Q122" s="80">
        <f>+Q121*0.5</f>
        <v>0</v>
      </c>
      <c r="R122" s="95">
        <f>+R121*0.5</f>
        <v>83333.333333333328</v>
      </c>
      <c r="S122" s="95">
        <f>+S121*0.5</f>
        <v>83333.333333333328</v>
      </c>
      <c r="T122" s="95">
        <f>+T121*0.5</f>
        <v>83333.333333333328</v>
      </c>
      <c r="U122" s="95">
        <f>+U121*0.5</f>
        <v>0</v>
      </c>
      <c r="V122" s="19">
        <f t="shared" si="12"/>
        <v>250000</v>
      </c>
      <c r="W122" s="180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81"/>
      <c r="AI122" s="180"/>
      <c r="AJ122" s="11"/>
      <c r="AK122" s="28"/>
      <c r="AL122" s="28"/>
      <c r="AM122" s="29"/>
      <c r="AN122" s="29"/>
      <c r="AO122" s="29"/>
      <c r="AP122" s="29"/>
      <c r="AQ122" s="121"/>
      <c r="AR122" s="29"/>
      <c r="AS122" s="81"/>
      <c r="AT122" s="185"/>
      <c r="AU122" s="213"/>
      <c r="AV122" s="81"/>
      <c r="AW122" s="81"/>
      <c r="AX122" s="81"/>
      <c r="AY122" s="81"/>
      <c r="AZ122" s="81"/>
      <c r="BA122" s="81"/>
      <c r="BB122" s="81"/>
      <c r="BC122" s="81"/>
      <c r="BD122" s="81"/>
      <c r="BE122" s="81"/>
      <c r="BF122" s="185"/>
      <c r="BG122" s="213"/>
      <c r="BH122" s="81"/>
      <c r="BI122" s="81"/>
      <c r="BJ122" s="81"/>
      <c r="BK122" s="81"/>
      <c r="BL122" s="81"/>
      <c r="BM122" s="81"/>
      <c r="BN122" s="81"/>
      <c r="BO122" s="81"/>
      <c r="BP122" s="81"/>
      <c r="BQ122" s="92"/>
      <c r="BR122" s="237"/>
      <c r="BS122" s="180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81"/>
      <c r="CE122" s="1"/>
      <c r="CF122" s="1"/>
      <c r="CG122" s="1"/>
    </row>
    <row r="123" spans="1:85" outlineLevel="3" x14ac:dyDescent="0.25">
      <c r="A123" s="100"/>
      <c r="B123" s="100"/>
      <c r="C123" s="100"/>
      <c r="E123" s="127">
        <v>2</v>
      </c>
      <c r="H123" s="152" t="s">
        <v>214</v>
      </c>
      <c r="I123" s="161" t="s">
        <v>182</v>
      </c>
      <c r="J123" s="31"/>
      <c r="K123" s="31"/>
      <c r="L123" s="14"/>
      <c r="M123" s="14"/>
      <c r="N123" s="42">
        <f>+N121*0.1</f>
        <v>50000</v>
      </c>
      <c r="O123" s="42">
        <f t="shared" si="9"/>
        <v>42500</v>
      </c>
      <c r="P123" s="19">
        <f t="shared" si="8"/>
        <v>7500</v>
      </c>
      <c r="Q123" s="80">
        <f>+Q121*0.1</f>
        <v>0</v>
      </c>
      <c r="R123" s="95">
        <f>+R121*0.1</f>
        <v>16666.666666666668</v>
      </c>
      <c r="S123" s="95">
        <f>+S121*0.1</f>
        <v>16666.666666666668</v>
      </c>
      <c r="T123" s="95">
        <f>+T121*0.1</f>
        <v>16666.666666666668</v>
      </c>
      <c r="U123" s="95">
        <f>+U121*0.1</f>
        <v>0</v>
      </c>
      <c r="V123" s="19">
        <f t="shared" si="12"/>
        <v>50000</v>
      </c>
      <c r="W123" s="180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81"/>
      <c r="AI123" s="180"/>
      <c r="AJ123" s="11"/>
      <c r="AK123" s="11"/>
      <c r="AL123" s="11"/>
      <c r="AM123" s="11"/>
      <c r="AN123" s="11"/>
      <c r="AO123" s="11"/>
      <c r="AP123" s="28"/>
      <c r="AQ123" s="29"/>
      <c r="AR123" s="29"/>
      <c r="AS123" s="82"/>
      <c r="AT123" s="186"/>
      <c r="AU123" s="214"/>
      <c r="AV123" s="82"/>
      <c r="AW123" s="82"/>
      <c r="AX123" s="82"/>
      <c r="AY123" s="82"/>
      <c r="AZ123" s="82"/>
      <c r="BA123" s="82"/>
      <c r="BB123" s="82"/>
      <c r="BC123" s="82"/>
      <c r="BD123" s="82"/>
      <c r="BE123" s="82"/>
      <c r="BF123" s="186"/>
      <c r="BG123" s="214"/>
      <c r="BH123" s="82"/>
      <c r="BI123" s="82"/>
      <c r="BJ123" s="82"/>
      <c r="BK123" s="82"/>
      <c r="BL123" s="82"/>
      <c r="BM123" s="82"/>
      <c r="BN123" s="82"/>
      <c r="BO123" s="82"/>
      <c r="BP123" s="82"/>
      <c r="BQ123" s="30"/>
      <c r="BR123" s="237"/>
      <c r="BS123" s="180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81"/>
      <c r="CE123" s="1"/>
      <c r="CF123" s="1"/>
      <c r="CG123" s="1"/>
    </row>
    <row r="124" spans="1:85" outlineLevel="3" x14ac:dyDescent="0.25">
      <c r="A124" s="100"/>
      <c r="B124" s="100"/>
      <c r="C124" s="100"/>
      <c r="E124" s="127">
        <v>3</v>
      </c>
      <c r="H124" s="152" t="s">
        <v>215</v>
      </c>
      <c r="I124" s="161" t="s">
        <v>183</v>
      </c>
      <c r="J124" s="31"/>
      <c r="K124" s="31"/>
      <c r="L124" s="14"/>
      <c r="M124" s="14"/>
      <c r="N124" s="42">
        <f>+N121*0.4</f>
        <v>200000</v>
      </c>
      <c r="O124" s="42">
        <f t="shared" si="9"/>
        <v>170000</v>
      </c>
      <c r="P124" s="19">
        <f t="shared" si="8"/>
        <v>30000</v>
      </c>
      <c r="Q124" s="80">
        <f>+Q121*0.4</f>
        <v>0</v>
      </c>
      <c r="R124" s="95">
        <f>+R121*0.4</f>
        <v>66666.666666666672</v>
      </c>
      <c r="S124" s="95">
        <f>+S121*0.4</f>
        <v>66666.666666666672</v>
      </c>
      <c r="T124" s="95">
        <f>+T121*0.4</f>
        <v>66666.666666666672</v>
      </c>
      <c r="U124" s="95">
        <f>+U121*0.4</f>
        <v>0</v>
      </c>
      <c r="V124" s="19">
        <f t="shared" si="12"/>
        <v>200000</v>
      </c>
      <c r="W124" s="180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81"/>
      <c r="AI124" s="180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81"/>
      <c r="AU124" s="180"/>
      <c r="AV124" s="11"/>
      <c r="AW124" s="28"/>
      <c r="AX124" s="28"/>
      <c r="AY124" s="28"/>
      <c r="AZ124" s="29"/>
      <c r="BA124" s="29"/>
      <c r="BB124" s="29"/>
      <c r="BC124" s="29"/>
      <c r="BD124" s="82"/>
      <c r="BE124" s="82"/>
      <c r="BF124" s="186"/>
      <c r="BG124" s="184"/>
      <c r="BH124" s="28"/>
      <c r="BI124" s="28"/>
      <c r="BJ124" s="29"/>
      <c r="BK124" s="29"/>
      <c r="BL124" s="29"/>
      <c r="BM124" s="29"/>
      <c r="BN124" s="82"/>
      <c r="BO124" s="82"/>
      <c r="BP124" s="82"/>
      <c r="BQ124" s="30"/>
      <c r="BR124" s="237"/>
      <c r="BS124" s="180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81"/>
      <c r="CE124" s="1"/>
      <c r="CF124" s="1"/>
      <c r="CG124" s="1"/>
    </row>
    <row r="125" spans="1:85" s="108" customFormat="1" ht="41.25" customHeight="1" outlineLevel="3" collapsed="1" x14ac:dyDescent="0.25">
      <c r="A125" s="116"/>
      <c r="B125" s="116"/>
      <c r="C125" s="116"/>
      <c r="D125" s="108">
        <v>2</v>
      </c>
      <c r="H125" s="153" t="s">
        <v>216</v>
      </c>
      <c r="I125" s="160" t="s">
        <v>220</v>
      </c>
      <c r="J125" s="33"/>
      <c r="K125" s="33">
        <v>24</v>
      </c>
      <c r="L125" s="34">
        <v>2018</v>
      </c>
      <c r="M125" s="34">
        <v>2020</v>
      </c>
      <c r="N125" s="40">
        <f>+N120/2</f>
        <v>500000</v>
      </c>
      <c r="O125" s="40">
        <f t="shared" si="9"/>
        <v>425000</v>
      </c>
      <c r="P125" s="97">
        <f t="shared" si="8"/>
        <v>75000</v>
      </c>
      <c r="Q125" s="97"/>
      <c r="R125" s="97">
        <f>+N125/3</f>
        <v>166666.66666666666</v>
      </c>
      <c r="S125" s="97">
        <v>166666.66666666666</v>
      </c>
      <c r="T125" s="98">
        <v>166666.66666666666</v>
      </c>
      <c r="U125" s="98"/>
      <c r="V125" s="97">
        <f>SUM(V126:V128)</f>
        <v>500000</v>
      </c>
      <c r="W125" s="182"/>
      <c r="X125" s="169"/>
      <c r="Y125" s="169"/>
      <c r="Z125" s="169"/>
      <c r="AA125" s="169"/>
      <c r="AB125" s="169"/>
      <c r="AC125" s="169"/>
      <c r="AD125" s="169"/>
      <c r="AE125" s="169"/>
      <c r="AF125" s="169"/>
      <c r="AG125" s="169"/>
      <c r="AH125" s="183"/>
      <c r="AI125" s="182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83"/>
      <c r="AU125" s="182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83"/>
      <c r="BG125" s="182"/>
      <c r="BH125" s="169"/>
      <c r="BI125" s="169"/>
      <c r="BJ125" s="169"/>
      <c r="BK125" s="169"/>
      <c r="BL125" s="169"/>
      <c r="BM125" s="169"/>
      <c r="BN125" s="169"/>
      <c r="BO125" s="169"/>
      <c r="BP125" s="169"/>
      <c r="BQ125" s="169"/>
      <c r="BR125" s="183"/>
      <c r="BS125" s="182"/>
      <c r="BT125" s="169"/>
      <c r="BU125" s="169"/>
      <c r="BV125" s="169"/>
      <c r="BW125" s="169"/>
      <c r="BX125" s="169"/>
      <c r="BY125" s="169"/>
      <c r="BZ125" s="169"/>
      <c r="CA125" s="169"/>
      <c r="CB125" s="169"/>
      <c r="CC125" s="169"/>
      <c r="CD125" s="183"/>
      <c r="CE125" s="35"/>
      <c r="CF125" s="35"/>
      <c r="CG125" s="35"/>
    </row>
    <row r="126" spans="1:85" outlineLevel="3" x14ac:dyDescent="0.25">
      <c r="A126" s="100"/>
      <c r="B126" s="100"/>
      <c r="C126" s="100"/>
      <c r="E126" s="127">
        <v>1</v>
      </c>
      <c r="H126" s="152" t="s">
        <v>217</v>
      </c>
      <c r="I126" s="161" t="s">
        <v>181</v>
      </c>
      <c r="J126" s="31"/>
      <c r="K126" s="31"/>
      <c r="L126" s="14"/>
      <c r="M126" s="14"/>
      <c r="N126" s="42">
        <f>+N125*0.5</f>
        <v>250000</v>
      </c>
      <c r="O126" s="42">
        <f t="shared" si="9"/>
        <v>212500</v>
      </c>
      <c r="P126" s="19">
        <f t="shared" si="8"/>
        <v>37500</v>
      </c>
      <c r="Q126" s="80">
        <f>+Q125*0.5</f>
        <v>0</v>
      </c>
      <c r="R126" s="95">
        <f>+R125*0.5</f>
        <v>83333.333333333328</v>
      </c>
      <c r="S126" s="95">
        <f>+S125*0.5</f>
        <v>83333.333333333328</v>
      </c>
      <c r="T126" s="95">
        <f>+T125*0.5</f>
        <v>83333.333333333328</v>
      </c>
      <c r="U126" s="95">
        <f>+U125*0.5</f>
        <v>0</v>
      </c>
      <c r="V126" s="19">
        <f t="shared" si="12"/>
        <v>250000</v>
      </c>
      <c r="W126" s="180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81"/>
      <c r="AI126" s="180"/>
      <c r="AJ126" s="11"/>
      <c r="AK126" s="28"/>
      <c r="AL126" s="28"/>
      <c r="AM126" s="29"/>
      <c r="AN126" s="29"/>
      <c r="AO126" s="29"/>
      <c r="AP126" s="29"/>
      <c r="AQ126" s="121"/>
      <c r="AR126" s="29"/>
      <c r="AS126" s="81"/>
      <c r="AT126" s="185"/>
      <c r="AU126" s="213"/>
      <c r="AV126" s="81"/>
      <c r="AW126" s="81"/>
      <c r="AX126" s="81"/>
      <c r="AY126" s="81"/>
      <c r="AZ126" s="81"/>
      <c r="BA126" s="81"/>
      <c r="BB126" s="81"/>
      <c r="BC126" s="81"/>
      <c r="BD126" s="81"/>
      <c r="BE126" s="81"/>
      <c r="BF126" s="185"/>
      <c r="BG126" s="213"/>
      <c r="BH126" s="81"/>
      <c r="BI126" s="81"/>
      <c r="BJ126" s="81"/>
      <c r="BK126" s="81"/>
      <c r="BL126" s="81"/>
      <c r="BM126" s="81"/>
      <c r="BN126" s="81"/>
      <c r="BO126" s="81"/>
      <c r="BP126" s="81"/>
      <c r="BQ126" s="92"/>
      <c r="BR126" s="237"/>
      <c r="BS126" s="180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81"/>
      <c r="CE126" s="1"/>
      <c r="CF126" s="1"/>
      <c r="CG126" s="1"/>
    </row>
    <row r="127" spans="1:85" outlineLevel="3" x14ac:dyDescent="0.25">
      <c r="A127" s="100"/>
      <c r="B127" s="100"/>
      <c r="C127" s="100"/>
      <c r="E127" s="127">
        <v>2</v>
      </c>
      <c r="H127" s="152" t="s">
        <v>218</v>
      </c>
      <c r="I127" s="161" t="s">
        <v>182</v>
      </c>
      <c r="J127" s="31"/>
      <c r="K127" s="31"/>
      <c r="L127" s="14"/>
      <c r="M127" s="14"/>
      <c r="N127" s="42">
        <f>+N125*0.1</f>
        <v>50000</v>
      </c>
      <c r="O127" s="42">
        <f t="shared" si="9"/>
        <v>42500</v>
      </c>
      <c r="P127" s="19">
        <f t="shared" si="8"/>
        <v>7500</v>
      </c>
      <c r="Q127" s="80">
        <f>+Q125*0.1</f>
        <v>0</v>
      </c>
      <c r="R127" s="95">
        <f>+R125*0.1</f>
        <v>16666.666666666668</v>
      </c>
      <c r="S127" s="95">
        <f>+S125*0.1</f>
        <v>16666.666666666668</v>
      </c>
      <c r="T127" s="95">
        <f>+T125*0.1</f>
        <v>16666.666666666668</v>
      </c>
      <c r="U127" s="95">
        <f>+U125*0.1</f>
        <v>0</v>
      </c>
      <c r="V127" s="19">
        <f t="shared" si="12"/>
        <v>50000</v>
      </c>
      <c r="W127" s="180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81"/>
      <c r="AI127" s="180"/>
      <c r="AJ127" s="11"/>
      <c r="AK127" s="11"/>
      <c r="AL127" s="11"/>
      <c r="AM127" s="11"/>
      <c r="AN127" s="11"/>
      <c r="AO127" s="11"/>
      <c r="AP127" s="28"/>
      <c r="AQ127" s="29"/>
      <c r="AR127" s="29"/>
      <c r="AS127" s="82"/>
      <c r="AT127" s="186"/>
      <c r="AU127" s="214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186"/>
      <c r="BG127" s="214"/>
      <c r="BH127" s="82"/>
      <c r="BI127" s="82"/>
      <c r="BJ127" s="82"/>
      <c r="BK127" s="82"/>
      <c r="BL127" s="82"/>
      <c r="BM127" s="82"/>
      <c r="BN127" s="82"/>
      <c r="BO127" s="82"/>
      <c r="BP127" s="82"/>
      <c r="BQ127" s="30"/>
      <c r="BR127" s="237"/>
      <c r="BS127" s="180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81"/>
      <c r="CE127" s="1"/>
      <c r="CF127" s="1"/>
      <c r="CG127" s="1"/>
    </row>
    <row r="128" spans="1:85" outlineLevel="3" x14ac:dyDescent="0.25">
      <c r="A128" s="100"/>
      <c r="B128" s="100"/>
      <c r="C128" s="100"/>
      <c r="E128" s="127">
        <v>3</v>
      </c>
      <c r="H128" s="152" t="s">
        <v>219</v>
      </c>
      <c r="I128" s="161" t="s">
        <v>183</v>
      </c>
      <c r="J128" s="31"/>
      <c r="K128" s="31"/>
      <c r="L128" s="14"/>
      <c r="M128" s="14"/>
      <c r="N128" s="42">
        <f>+N125*0.4</f>
        <v>200000</v>
      </c>
      <c r="O128" s="42">
        <f t="shared" si="9"/>
        <v>170000</v>
      </c>
      <c r="P128" s="19">
        <f t="shared" si="8"/>
        <v>30000</v>
      </c>
      <c r="Q128" s="80">
        <f>+Q125*0.4</f>
        <v>0</v>
      </c>
      <c r="R128" s="95">
        <f>+R125*0.4</f>
        <v>66666.666666666672</v>
      </c>
      <c r="S128" s="95">
        <f>+S125*0.4</f>
        <v>66666.666666666672</v>
      </c>
      <c r="T128" s="95">
        <f>+T125*0.4</f>
        <v>66666.666666666672</v>
      </c>
      <c r="U128" s="95">
        <f>+U125*0.4</f>
        <v>0</v>
      </c>
      <c r="V128" s="19">
        <f t="shared" si="12"/>
        <v>200000</v>
      </c>
      <c r="W128" s="180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81"/>
      <c r="AI128" s="180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81"/>
      <c r="AU128" s="180"/>
      <c r="AV128" s="11"/>
      <c r="AW128" s="28"/>
      <c r="AX128" s="28"/>
      <c r="AY128" s="28"/>
      <c r="AZ128" s="29"/>
      <c r="BA128" s="29"/>
      <c r="BB128" s="29"/>
      <c r="BC128" s="29"/>
      <c r="BD128" s="82"/>
      <c r="BE128" s="82"/>
      <c r="BF128" s="186"/>
      <c r="BG128" s="184"/>
      <c r="BH128" s="28"/>
      <c r="BI128" s="28"/>
      <c r="BJ128" s="29"/>
      <c r="BK128" s="29"/>
      <c r="BL128" s="29"/>
      <c r="BM128" s="29"/>
      <c r="BN128" s="82"/>
      <c r="BO128" s="82"/>
      <c r="BP128" s="82"/>
      <c r="BQ128" s="30"/>
      <c r="BR128" s="237"/>
      <c r="BS128" s="180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81"/>
      <c r="CE128" s="1"/>
      <c r="CF128" s="1"/>
      <c r="CG128" s="1"/>
    </row>
    <row r="129" spans="1:85" s="100" customFormat="1" ht="42.75" customHeight="1" outlineLevel="2" x14ac:dyDescent="0.25">
      <c r="C129" s="100">
        <v>5</v>
      </c>
      <c r="D129" s="116"/>
      <c r="H129" s="152" t="s">
        <v>221</v>
      </c>
      <c r="I129" s="159" t="s">
        <v>387</v>
      </c>
      <c r="J129" s="96">
        <v>2020</v>
      </c>
      <c r="K129" s="96"/>
      <c r="L129" s="14"/>
      <c r="M129" s="14"/>
      <c r="N129" s="44">
        <v>2000000</v>
      </c>
      <c r="O129" s="44">
        <f t="shared" si="9"/>
        <v>1700000</v>
      </c>
      <c r="P129" s="20">
        <f t="shared" si="8"/>
        <v>300000</v>
      </c>
      <c r="Q129" s="20">
        <f t="shared" ref="Q129:V129" si="14">+Q130+Q134+Q138+Q142</f>
        <v>333333.33333333331</v>
      </c>
      <c r="R129" s="20">
        <f t="shared" si="14"/>
        <v>666667.33333333326</v>
      </c>
      <c r="S129" s="20">
        <f t="shared" si="14"/>
        <v>666666.66666666663</v>
      </c>
      <c r="T129" s="20">
        <f t="shared" si="14"/>
        <v>333333.33333333331</v>
      </c>
      <c r="U129" s="20">
        <f t="shared" si="14"/>
        <v>0</v>
      </c>
      <c r="V129" s="20">
        <f t="shared" si="14"/>
        <v>2000000.6666666665</v>
      </c>
      <c r="W129" s="180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81"/>
      <c r="AI129" s="180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81"/>
      <c r="AU129" s="180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81"/>
      <c r="BG129" s="180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81"/>
      <c r="BS129" s="180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81"/>
      <c r="CE129" s="99"/>
      <c r="CF129" s="99"/>
      <c r="CG129" s="99"/>
    </row>
    <row r="130" spans="1:85" s="108" customFormat="1" ht="41.25" customHeight="1" outlineLevel="3" x14ac:dyDescent="0.25">
      <c r="A130" s="116"/>
      <c r="B130" s="116"/>
      <c r="C130" s="116"/>
      <c r="D130" s="108">
        <v>1</v>
      </c>
      <c r="H130" s="153" t="s">
        <v>222</v>
      </c>
      <c r="I130" s="160" t="s">
        <v>226</v>
      </c>
      <c r="J130" s="33"/>
      <c r="K130" s="33">
        <v>24</v>
      </c>
      <c r="L130" s="34">
        <v>2017</v>
      </c>
      <c r="M130" s="34">
        <v>2019</v>
      </c>
      <c r="N130" s="40">
        <v>500000</v>
      </c>
      <c r="O130" s="40">
        <f t="shared" si="9"/>
        <v>425000</v>
      </c>
      <c r="P130" s="97">
        <f t="shared" si="8"/>
        <v>75000</v>
      </c>
      <c r="Q130" s="97">
        <f>+N130/3</f>
        <v>166666.66666666666</v>
      </c>
      <c r="R130" s="97">
        <v>166666.66666666666</v>
      </c>
      <c r="S130" s="97">
        <v>166666.66666666666</v>
      </c>
      <c r="T130" s="98"/>
      <c r="U130" s="98"/>
      <c r="V130" s="97">
        <f>SUM(V131:V133)</f>
        <v>500000</v>
      </c>
      <c r="W130" s="182"/>
      <c r="X130" s="169"/>
      <c r="Y130" s="169"/>
      <c r="Z130" s="169"/>
      <c r="AA130" s="169"/>
      <c r="AB130" s="169"/>
      <c r="AC130" s="169"/>
      <c r="AD130" s="169"/>
      <c r="AE130" s="169"/>
      <c r="AF130" s="169"/>
      <c r="AG130" s="169"/>
      <c r="AH130" s="183"/>
      <c r="AI130" s="182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83"/>
      <c r="AU130" s="182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83"/>
      <c r="BG130" s="182"/>
      <c r="BH130" s="169"/>
      <c r="BI130" s="169"/>
      <c r="BJ130" s="169"/>
      <c r="BK130" s="169"/>
      <c r="BL130" s="169"/>
      <c r="BM130" s="169"/>
      <c r="BN130" s="169"/>
      <c r="BO130" s="169"/>
      <c r="BP130" s="169"/>
      <c r="BQ130" s="169"/>
      <c r="BR130" s="183"/>
      <c r="BS130" s="182"/>
      <c r="BT130" s="169"/>
      <c r="BU130" s="169"/>
      <c r="BV130" s="169"/>
      <c r="BW130" s="169"/>
      <c r="BX130" s="169"/>
      <c r="BY130" s="169"/>
      <c r="BZ130" s="169"/>
      <c r="CA130" s="169"/>
      <c r="CB130" s="169"/>
      <c r="CC130" s="169"/>
      <c r="CD130" s="183"/>
      <c r="CE130" s="35"/>
      <c r="CF130" s="35"/>
      <c r="CG130" s="35"/>
    </row>
    <row r="131" spans="1:85" outlineLevel="3" x14ac:dyDescent="0.25">
      <c r="A131" s="100"/>
      <c r="B131" s="100"/>
      <c r="C131" s="100"/>
      <c r="E131" s="127">
        <v>1</v>
      </c>
      <c r="H131" s="152" t="s">
        <v>223</v>
      </c>
      <c r="I131" s="162" t="s">
        <v>389</v>
      </c>
      <c r="J131" s="31"/>
      <c r="K131" s="31"/>
      <c r="L131" s="14"/>
      <c r="M131" s="14"/>
      <c r="N131" s="42">
        <f>+N130*0.5</f>
        <v>250000</v>
      </c>
      <c r="O131" s="42">
        <f t="shared" si="9"/>
        <v>212500</v>
      </c>
      <c r="P131" s="19">
        <f t="shared" si="8"/>
        <v>37500</v>
      </c>
      <c r="Q131" s="80">
        <f>+Q130*0.5</f>
        <v>83333.333333333328</v>
      </c>
      <c r="R131" s="95">
        <f>+R130*0.5</f>
        <v>83333.333333333328</v>
      </c>
      <c r="S131" s="95">
        <f>+S130*0.5</f>
        <v>83333.333333333328</v>
      </c>
      <c r="T131" s="95">
        <f>+T130*0.5</f>
        <v>0</v>
      </c>
      <c r="U131" s="95">
        <f>+U130*0.5</f>
        <v>0</v>
      </c>
      <c r="V131" s="19">
        <f t="shared" si="12"/>
        <v>250000</v>
      </c>
      <c r="W131" s="184"/>
      <c r="X131" s="28"/>
      <c r="Y131" s="29"/>
      <c r="Z131" s="29"/>
      <c r="AA131" s="29"/>
      <c r="AB131" s="29"/>
      <c r="AC131" s="121"/>
      <c r="AD131" s="29"/>
      <c r="AE131" s="81"/>
      <c r="AF131" s="81"/>
      <c r="AG131" s="81"/>
      <c r="AH131" s="185"/>
      <c r="AI131" s="213"/>
      <c r="AJ131" s="81"/>
      <c r="AK131" s="81"/>
      <c r="AL131" s="81"/>
      <c r="AM131" s="81"/>
      <c r="AN131" s="81"/>
      <c r="AO131" s="81"/>
      <c r="AP131" s="81"/>
      <c r="AQ131" s="81"/>
      <c r="AR131" s="81"/>
      <c r="AS131" s="81"/>
      <c r="AT131" s="185"/>
      <c r="AU131" s="213"/>
      <c r="AV131" s="81"/>
      <c r="AW131" s="81"/>
      <c r="AX131" s="81"/>
      <c r="AY131" s="81"/>
      <c r="AZ131" s="81"/>
      <c r="BA131" s="81"/>
      <c r="BB131" s="81"/>
      <c r="BC131" s="92"/>
      <c r="BD131" s="11"/>
      <c r="BE131" s="11"/>
      <c r="BF131" s="181"/>
      <c r="BG131" s="180"/>
      <c r="BH131" s="11"/>
      <c r="BI131" s="11"/>
      <c r="BJ131" s="11"/>
      <c r="BK131" s="11"/>
      <c r="BL131" s="11"/>
      <c r="BM131" s="11"/>
      <c r="BN131" s="11"/>
      <c r="BO131" s="11"/>
      <c r="BP131" s="11"/>
      <c r="BQ131" s="30"/>
      <c r="BR131" s="237"/>
      <c r="BS131" s="180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81"/>
      <c r="CE131" s="1"/>
      <c r="CF131" s="1"/>
      <c r="CG131" s="1"/>
    </row>
    <row r="132" spans="1:85" outlineLevel="3" x14ac:dyDescent="0.25">
      <c r="A132" s="100"/>
      <c r="B132" s="100"/>
      <c r="C132" s="100"/>
      <c r="E132" s="127">
        <v>2</v>
      </c>
      <c r="H132" s="152" t="s">
        <v>224</v>
      </c>
      <c r="I132" s="161" t="s">
        <v>182</v>
      </c>
      <c r="J132" s="31"/>
      <c r="K132" s="31"/>
      <c r="L132" s="14"/>
      <c r="M132" s="14"/>
      <c r="N132" s="42">
        <f>+N130*0.1</f>
        <v>50000</v>
      </c>
      <c r="O132" s="42">
        <f t="shared" si="9"/>
        <v>42500</v>
      </c>
      <c r="P132" s="19">
        <f t="shared" si="8"/>
        <v>7500</v>
      </c>
      <c r="Q132" s="80">
        <f>+Q130*0.1</f>
        <v>16666.666666666668</v>
      </c>
      <c r="R132" s="95">
        <f>+R130*0.1</f>
        <v>16666.666666666668</v>
      </c>
      <c r="S132" s="95">
        <f>+S130*0.1</f>
        <v>16666.666666666668</v>
      </c>
      <c r="T132" s="95">
        <f>+T130*0.1</f>
        <v>0</v>
      </c>
      <c r="U132" s="95">
        <f>+U130*0.1</f>
        <v>0</v>
      </c>
      <c r="V132" s="19">
        <f t="shared" si="12"/>
        <v>50000</v>
      </c>
      <c r="W132" s="180"/>
      <c r="X132" s="11"/>
      <c r="Y132" s="11"/>
      <c r="Z132" s="11"/>
      <c r="AA132" s="11"/>
      <c r="AB132" s="28"/>
      <c r="AC132" s="29"/>
      <c r="AD132" s="29"/>
      <c r="AE132" s="82"/>
      <c r="AF132" s="82"/>
      <c r="AG132" s="82"/>
      <c r="AH132" s="186"/>
      <c r="AI132" s="214"/>
      <c r="AJ132" s="82"/>
      <c r="AK132" s="82"/>
      <c r="AL132" s="82"/>
      <c r="AM132" s="82"/>
      <c r="AN132" s="82"/>
      <c r="AO132" s="82"/>
      <c r="AP132" s="82"/>
      <c r="AQ132" s="82"/>
      <c r="AR132" s="82"/>
      <c r="AS132" s="82"/>
      <c r="AT132" s="186"/>
      <c r="AU132" s="214"/>
      <c r="AV132" s="82"/>
      <c r="AW132" s="82"/>
      <c r="AX132" s="82"/>
      <c r="AY132" s="82"/>
      <c r="AZ132" s="82"/>
      <c r="BA132" s="82"/>
      <c r="BB132" s="82"/>
      <c r="BC132" s="30"/>
      <c r="BD132" s="11"/>
      <c r="BE132" s="11"/>
      <c r="BF132" s="181"/>
      <c r="BG132" s="180"/>
      <c r="BH132" s="11"/>
      <c r="BI132" s="11"/>
      <c r="BJ132" s="11"/>
      <c r="BK132" s="11"/>
      <c r="BL132" s="11"/>
      <c r="BM132" s="11"/>
      <c r="BN132" s="11"/>
      <c r="BO132" s="11"/>
      <c r="BP132" s="30"/>
      <c r="BQ132" s="30"/>
      <c r="BR132" s="237"/>
      <c r="BS132" s="180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81"/>
      <c r="CE132" s="1"/>
      <c r="CF132" s="1"/>
      <c r="CG132" s="1"/>
    </row>
    <row r="133" spans="1:85" outlineLevel="3" x14ac:dyDescent="0.25">
      <c r="A133" s="100"/>
      <c r="B133" s="100"/>
      <c r="C133" s="100"/>
      <c r="E133" s="127">
        <v>3</v>
      </c>
      <c r="H133" s="152" t="s">
        <v>225</v>
      </c>
      <c r="I133" s="161" t="s">
        <v>183</v>
      </c>
      <c r="J133" s="31"/>
      <c r="K133" s="31"/>
      <c r="L133" s="14"/>
      <c r="M133" s="14"/>
      <c r="N133" s="42">
        <f>+N130*0.4</f>
        <v>200000</v>
      </c>
      <c r="O133" s="42">
        <f t="shared" si="9"/>
        <v>170000</v>
      </c>
      <c r="P133" s="19">
        <f t="shared" si="8"/>
        <v>30000</v>
      </c>
      <c r="Q133" s="80">
        <f>+Q130*0.4</f>
        <v>66666.666666666672</v>
      </c>
      <c r="R133" s="95">
        <f>+R130*0.4</f>
        <v>66666.666666666672</v>
      </c>
      <c r="S133" s="95">
        <f>+S130*0.4</f>
        <v>66666.666666666672</v>
      </c>
      <c r="T133" s="95">
        <f>+T130*0.4</f>
        <v>0</v>
      </c>
      <c r="U133" s="95">
        <f>+U130*0.4</f>
        <v>0</v>
      </c>
      <c r="V133" s="19">
        <f t="shared" si="12"/>
        <v>200000</v>
      </c>
      <c r="W133" s="180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81"/>
      <c r="AI133" s="184"/>
      <c r="AJ133" s="28"/>
      <c r="AK133" s="28"/>
      <c r="AL133" s="29"/>
      <c r="AM133" s="29"/>
      <c r="AN133" s="29"/>
      <c r="AO133" s="29"/>
      <c r="AP133" s="82"/>
      <c r="AQ133" s="82"/>
      <c r="AR133" s="82"/>
      <c r="AS133" s="28"/>
      <c r="AT133" s="216"/>
      <c r="AU133" s="184"/>
      <c r="AV133" s="29"/>
      <c r="AW133" s="29"/>
      <c r="AX133" s="29"/>
      <c r="AY133" s="29"/>
      <c r="AZ133" s="82"/>
      <c r="BA133" s="82"/>
      <c r="BB133" s="82"/>
      <c r="BC133" s="30"/>
      <c r="BD133" s="11"/>
      <c r="BE133" s="11"/>
      <c r="BF133" s="181"/>
      <c r="BG133" s="180"/>
      <c r="BH133" s="11"/>
      <c r="BI133" s="11"/>
      <c r="BJ133" s="11"/>
      <c r="BK133" s="11"/>
      <c r="BL133" s="11"/>
      <c r="BM133" s="11"/>
      <c r="BN133" s="11"/>
      <c r="BO133" s="11"/>
      <c r="BP133" s="30"/>
      <c r="BQ133" s="30"/>
      <c r="BR133" s="237"/>
      <c r="BS133" s="180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81"/>
      <c r="CE133" s="1"/>
      <c r="CF133" s="1"/>
      <c r="CG133" s="1"/>
    </row>
    <row r="134" spans="1:85" s="108" customFormat="1" ht="41.25" customHeight="1" outlineLevel="3" collapsed="1" x14ac:dyDescent="0.25">
      <c r="A134" s="116"/>
      <c r="B134" s="116"/>
      <c r="C134" s="116"/>
      <c r="D134" s="108">
        <v>2</v>
      </c>
      <c r="H134" s="153" t="s">
        <v>229</v>
      </c>
      <c r="I134" s="160" t="s">
        <v>228</v>
      </c>
      <c r="J134" s="33"/>
      <c r="K134" s="33">
        <v>24</v>
      </c>
      <c r="L134" s="34">
        <v>2017</v>
      </c>
      <c r="M134" s="34">
        <v>2019</v>
      </c>
      <c r="N134" s="40">
        <v>500000</v>
      </c>
      <c r="O134" s="40">
        <f t="shared" si="9"/>
        <v>425000</v>
      </c>
      <c r="P134" s="97">
        <f t="shared" ref="P134:P197" si="15">+N134*0.15</f>
        <v>75000</v>
      </c>
      <c r="Q134" s="97">
        <f>+N134/3</f>
        <v>166666.66666666666</v>
      </c>
      <c r="R134" s="97">
        <v>166666.66666666666</v>
      </c>
      <c r="S134" s="97">
        <v>166666.66666666666</v>
      </c>
      <c r="T134" s="98"/>
      <c r="U134" s="98"/>
      <c r="V134" s="97">
        <f>SUM(V135:V137)</f>
        <v>500000</v>
      </c>
      <c r="W134" s="182"/>
      <c r="X134" s="169"/>
      <c r="Y134" s="169"/>
      <c r="Z134" s="169"/>
      <c r="AA134" s="169"/>
      <c r="AB134" s="169"/>
      <c r="AC134" s="169"/>
      <c r="AD134" s="169"/>
      <c r="AE134" s="169"/>
      <c r="AF134" s="169"/>
      <c r="AG134" s="169"/>
      <c r="AH134" s="183"/>
      <c r="AI134" s="182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83"/>
      <c r="AU134" s="182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83"/>
      <c r="BG134" s="182"/>
      <c r="BH134" s="169"/>
      <c r="BI134" s="169"/>
      <c r="BJ134" s="169"/>
      <c r="BK134" s="169"/>
      <c r="BL134" s="169"/>
      <c r="BM134" s="169"/>
      <c r="BN134" s="169"/>
      <c r="BO134" s="169"/>
      <c r="BP134" s="169"/>
      <c r="BQ134" s="169"/>
      <c r="BR134" s="183"/>
      <c r="BS134" s="182"/>
      <c r="BT134" s="169"/>
      <c r="BU134" s="169"/>
      <c r="BV134" s="169"/>
      <c r="BW134" s="169"/>
      <c r="BX134" s="169"/>
      <c r="BY134" s="169"/>
      <c r="BZ134" s="169"/>
      <c r="CA134" s="169"/>
      <c r="CB134" s="169"/>
      <c r="CC134" s="169"/>
      <c r="CD134" s="183"/>
      <c r="CE134" s="35"/>
      <c r="CF134" s="35"/>
      <c r="CG134" s="35"/>
    </row>
    <row r="135" spans="1:85" outlineLevel="3" x14ac:dyDescent="0.25">
      <c r="A135" s="100"/>
      <c r="B135" s="100"/>
      <c r="C135" s="100"/>
      <c r="E135" s="127">
        <v>1</v>
      </c>
      <c r="H135" s="152" t="s">
        <v>230</v>
      </c>
      <c r="I135" s="162" t="s">
        <v>389</v>
      </c>
      <c r="J135" s="31"/>
      <c r="K135" s="31"/>
      <c r="L135" s="14"/>
      <c r="M135" s="14"/>
      <c r="N135" s="42">
        <f>+N134*0.5</f>
        <v>250000</v>
      </c>
      <c r="O135" s="42">
        <f t="shared" si="9"/>
        <v>212500</v>
      </c>
      <c r="P135" s="19">
        <f t="shared" si="15"/>
        <v>37500</v>
      </c>
      <c r="Q135" s="80">
        <f>+Q134*0.5</f>
        <v>83333.333333333328</v>
      </c>
      <c r="R135" s="95">
        <f>+R134*0.5</f>
        <v>83333.333333333328</v>
      </c>
      <c r="S135" s="95">
        <f>+S134*0.5</f>
        <v>83333.333333333328</v>
      </c>
      <c r="T135" s="95">
        <f>+T134*0.5</f>
        <v>0</v>
      </c>
      <c r="U135" s="95">
        <f>+U134*0.5</f>
        <v>0</v>
      </c>
      <c r="V135" s="80">
        <f t="shared" si="12"/>
        <v>250000</v>
      </c>
      <c r="W135" s="184"/>
      <c r="X135" s="28"/>
      <c r="Y135" s="29"/>
      <c r="Z135" s="29"/>
      <c r="AA135" s="29"/>
      <c r="AB135" s="29"/>
      <c r="AC135" s="121"/>
      <c r="AD135" s="29"/>
      <c r="AE135" s="81"/>
      <c r="AF135" s="81"/>
      <c r="AG135" s="81"/>
      <c r="AH135" s="185"/>
      <c r="AI135" s="213"/>
      <c r="AJ135" s="81"/>
      <c r="AK135" s="81"/>
      <c r="AL135" s="81"/>
      <c r="AM135" s="81"/>
      <c r="AN135" s="81"/>
      <c r="AO135" s="81"/>
      <c r="AP135" s="81"/>
      <c r="AQ135" s="81"/>
      <c r="AR135" s="81"/>
      <c r="AS135" s="81"/>
      <c r="AT135" s="185"/>
      <c r="AU135" s="213"/>
      <c r="AV135" s="81"/>
      <c r="AW135" s="81"/>
      <c r="AX135" s="81"/>
      <c r="AY135" s="81"/>
      <c r="AZ135" s="81"/>
      <c r="BA135" s="81"/>
      <c r="BB135" s="81"/>
      <c r="BC135" s="92"/>
      <c r="BD135" s="11"/>
      <c r="BE135" s="11"/>
      <c r="BF135" s="181"/>
      <c r="BG135" s="180"/>
      <c r="BH135" s="11"/>
      <c r="BI135" s="11"/>
      <c r="BJ135" s="11"/>
      <c r="BK135" s="11"/>
      <c r="BL135" s="11"/>
      <c r="BM135" s="11"/>
      <c r="BN135" s="11"/>
      <c r="BO135" s="11"/>
      <c r="BP135" s="30"/>
      <c r="BQ135" s="30"/>
      <c r="BR135" s="237"/>
      <c r="BS135" s="180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81"/>
      <c r="CE135" s="1"/>
      <c r="CF135" s="1"/>
      <c r="CG135" s="1"/>
    </row>
    <row r="136" spans="1:85" outlineLevel="3" x14ac:dyDescent="0.25">
      <c r="A136" s="100"/>
      <c r="B136" s="100"/>
      <c r="C136" s="100"/>
      <c r="E136" s="127">
        <v>2</v>
      </c>
      <c r="H136" s="152" t="s">
        <v>231</v>
      </c>
      <c r="I136" s="161" t="s">
        <v>182</v>
      </c>
      <c r="J136" s="31"/>
      <c r="K136" s="31"/>
      <c r="L136" s="14"/>
      <c r="M136" s="14"/>
      <c r="N136" s="42">
        <f>+N134*0.1</f>
        <v>50000</v>
      </c>
      <c r="O136" s="42">
        <f t="shared" si="9"/>
        <v>42500</v>
      </c>
      <c r="P136" s="19">
        <f t="shared" si="15"/>
        <v>7500</v>
      </c>
      <c r="Q136" s="80">
        <f>+Q134*0.1</f>
        <v>16666.666666666668</v>
      </c>
      <c r="R136" s="95">
        <f>+R134*0.1</f>
        <v>16666.666666666668</v>
      </c>
      <c r="S136" s="95">
        <f>+S134*0.1</f>
        <v>16666.666666666668</v>
      </c>
      <c r="T136" s="95">
        <f>+T134*0.1</f>
        <v>0</v>
      </c>
      <c r="U136" s="95">
        <f>+U134*0.1</f>
        <v>0</v>
      </c>
      <c r="V136" s="80">
        <f t="shared" si="12"/>
        <v>50000</v>
      </c>
      <c r="W136" s="180"/>
      <c r="X136" s="11"/>
      <c r="Y136" s="11"/>
      <c r="Z136" s="11"/>
      <c r="AA136" s="11"/>
      <c r="AB136" s="28"/>
      <c r="AC136" s="29"/>
      <c r="AD136" s="29"/>
      <c r="AE136" s="82"/>
      <c r="AF136" s="82"/>
      <c r="AG136" s="82"/>
      <c r="AH136" s="186"/>
      <c r="AI136" s="214"/>
      <c r="AJ136" s="82"/>
      <c r="AK136" s="82"/>
      <c r="AL136" s="82"/>
      <c r="AM136" s="82"/>
      <c r="AN136" s="82"/>
      <c r="AO136" s="82"/>
      <c r="AP136" s="82"/>
      <c r="AQ136" s="82"/>
      <c r="AR136" s="82"/>
      <c r="AS136" s="82"/>
      <c r="AT136" s="186"/>
      <c r="AU136" s="214"/>
      <c r="AV136" s="82"/>
      <c r="AW136" s="82"/>
      <c r="AX136" s="82"/>
      <c r="AY136" s="82"/>
      <c r="AZ136" s="82"/>
      <c r="BA136" s="82"/>
      <c r="BB136" s="82"/>
      <c r="BC136" s="30"/>
      <c r="BD136" s="11"/>
      <c r="BE136" s="11"/>
      <c r="BF136" s="181"/>
      <c r="BG136" s="180"/>
      <c r="BH136" s="11"/>
      <c r="BI136" s="11"/>
      <c r="BJ136" s="11"/>
      <c r="BK136" s="11"/>
      <c r="BL136" s="11"/>
      <c r="BM136" s="11"/>
      <c r="BN136" s="11"/>
      <c r="BO136" s="11"/>
      <c r="BP136" s="30"/>
      <c r="BQ136" s="30"/>
      <c r="BR136" s="237"/>
      <c r="BS136" s="180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81"/>
      <c r="CE136" s="1"/>
      <c r="CF136" s="1"/>
      <c r="CG136" s="1"/>
    </row>
    <row r="137" spans="1:85" outlineLevel="3" x14ac:dyDescent="0.25">
      <c r="A137" s="100"/>
      <c r="B137" s="100"/>
      <c r="C137" s="100"/>
      <c r="E137" s="127">
        <v>3</v>
      </c>
      <c r="H137" s="152" t="s">
        <v>232</v>
      </c>
      <c r="I137" s="161" t="s">
        <v>183</v>
      </c>
      <c r="J137" s="31"/>
      <c r="K137" s="31"/>
      <c r="L137" s="14"/>
      <c r="M137" s="14"/>
      <c r="N137" s="42">
        <f>+N134*0.4</f>
        <v>200000</v>
      </c>
      <c r="O137" s="42">
        <f t="shared" si="9"/>
        <v>170000</v>
      </c>
      <c r="P137" s="19">
        <f t="shared" si="15"/>
        <v>30000</v>
      </c>
      <c r="Q137" s="80">
        <f>+Q134*0.4</f>
        <v>66666.666666666672</v>
      </c>
      <c r="R137" s="95">
        <f>+R134*0.4</f>
        <v>66666.666666666672</v>
      </c>
      <c r="S137" s="95">
        <f>+S134*0.4</f>
        <v>66666.666666666672</v>
      </c>
      <c r="T137" s="95">
        <f>+T134*0.4</f>
        <v>0</v>
      </c>
      <c r="U137" s="95">
        <f>+U134*0.4</f>
        <v>0</v>
      </c>
      <c r="V137" s="80">
        <f t="shared" si="12"/>
        <v>200000</v>
      </c>
      <c r="W137" s="180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81"/>
      <c r="AI137" s="184"/>
      <c r="AJ137" s="28"/>
      <c r="AK137" s="28"/>
      <c r="AL137" s="29"/>
      <c r="AM137" s="29"/>
      <c r="AN137" s="29"/>
      <c r="AO137" s="29"/>
      <c r="AP137" s="82"/>
      <c r="AQ137" s="82"/>
      <c r="AR137" s="82"/>
      <c r="AS137" s="28"/>
      <c r="AT137" s="216"/>
      <c r="AU137" s="184"/>
      <c r="AV137" s="29"/>
      <c r="AW137" s="29"/>
      <c r="AX137" s="29"/>
      <c r="AY137" s="29"/>
      <c r="AZ137" s="82"/>
      <c r="BA137" s="82"/>
      <c r="BB137" s="82"/>
      <c r="BC137" s="30"/>
      <c r="BD137" s="11"/>
      <c r="BE137" s="11"/>
      <c r="BF137" s="181"/>
      <c r="BG137" s="180"/>
      <c r="BH137" s="11"/>
      <c r="BI137" s="11"/>
      <c r="BJ137" s="11"/>
      <c r="BK137" s="11"/>
      <c r="BL137" s="11"/>
      <c r="BM137" s="11"/>
      <c r="BN137" s="11"/>
      <c r="BO137" s="11"/>
      <c r="BP137" s="30"/>
      <c r="BQ137" s="30"/>
      <c r="BR137" s="237"/>
      <c r="BS137" s="180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81"/>
      <c r="CE137" s="1"/>
      <c r="CF137" s="1"/>
      <c r="CG137" s="1"/>
    </row>
    <row r="138" spans="1:85" s="108" customFormat="1" ht="41.25" customHeight="1" outlineLevel="3" collapsed="1" x14ac:dyDescent="0.25">
      <c r="A138" s="116"/>
      <c r="B138" s="116"/>
      <c r="C138" s="116"/>
      <c r="D138" s="108">
        <v>3</v>
      </c>
      <c r="H138" s="153" t="s">
        <v>234</v>
      </c>
      <c r="I138" s="160" t="s">
        <v>233</v>
      </c>
      <c r="J138" s="33"/>
      <c r="K138" s="33">
        <v>24</v>
      </c>
      <c r="L138" s="34">
        <v>2018</v>
      </c>
      <c r="M138" s="34">
        <v>2020</v>
      </c>
      <c r="N138" s="40">
        <v>500000</v>
      </c>
      <c r="O138" s="40">
        <f t="shared" si="9"/>
        <v>425000</v>
      </c>
      <c r="P138" s="97">
        <f t="shared" si="15"/>
        <v>75000</v>
      </c>
      <c r="Q138" s="97"/>
      <c r="R138" s="97">
        <v>166667</v>
      </c>
      <c r="S138" s="97">
        <v>166666.66666666666</v>
      </c>
      <c r="T138" s="98">
        <v>166666.66666666666</v>
      </c>
      <c r="U138" s="98"/>
      <c r="V138" s="97">
        <f>SUM(V139:V141)</f>
        <v>500000.33333333331</v>
      </c>
      <c r="W138" s="182"/>
      <c r="X138" s="169"/>
      <c r="Y138" s="169"/>
      <c r="Z138" s="169"/>
      <c r="AA138" s="169"/>
      <c r="AB138" s="169"/>
      <c r="AC138" s="169"/>
      <c r="AD138" s="169"/>
      <c r="AE138" s="169"/>
      <c r="AF138" s="169"/>
      <c r="AG138" s="169"/>
      <c r="AH138" s="183"/>
      <c r="AI138" s="182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83"/>
      <c r="AU138" s="182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  <c r="BF138" s="183"/>
      <c r="BG138" s="182"/>
      <c r="BH138" s="169"/>
      <c r="BI138" s="169"/>
      <c r="BJ138" s="169"/>
      <c r="BK138" s="169"/>
      <c r="BL138" s="169"/>
      <c r="BM138" s="169"/>
      <c r="BN138" s="169"/>
      <c r="BO138" s="169"/>
      <c r="BP138" s="169"/>
      <c r="BQ138" s="169"/>
      <c r="BR138" s="183"/>
      <c r="BS138" s="182"/>
      <c r="BT138" s="169"/>
      <c r="BU138" s="169"/>
      <c r="BV138" s="169"/>
      <c r="BW138" s="169"/>
      <c r="BX138" s="169"/>
      <c r="BY138" s="169"/>
      <c r="BZ138" s="169"/>
      <c r="CA138" s="169"/>
      <c r="CB138" s="169"/>
      <c r="CC138" s="169"/>
      <c r="CD138" s="183"/>
      <c r="CE138" s="35"/>
      <c r="CF138" s="35"/>
      <c r="CG138" s="35"/>
    </row>
    <row r="139" spans="1:85" outlineLevel="3" x14ac:dyDescent="0.25">
      <c r="A139" s="100"/>
      <c r="B139" s="100"/>
      <c r="C139" s="100"/>
      <c r="E139" s="127">
        <v>1</v>
      </c>
      <c r="H139" s="152" t="s">
        <v>235</v>
      </c>
      <c r="I139" s="162" t="s">
        <v>389</v>
      </c>
      <c r="J139" s="31"/>
      <c r="K139" s="31"/>
      <c r="L139" s="14"/>
      <c r="M139" s="14"/>
      <c r="N139" s="42">
        <f>+N138*0.5</f>
        <v>250000</v>
      </c>
      <c r="O139" s="42">
        <f t="shared" si="9"/>
        <v>212500</v>
      </c>
      <c r="P139" s="19">
        <f t="shared" si="15"/>
        <v>37500</v>
      </c>
      <c r="Q139" s="80">
        <f>+Q138*0.5</f>
        <v>0</v>
      </c>
      <c r="R139" s="95">
        <f>+R138*0.5</f>
        <v>83333.5</v>
      </c>
      <c r="S139" s="95">
        <f>+S138*0.5</f>
        <v>83333.333333333328</v>
      </c>
      <c r="T139" s="95">
        <f>+T138*0.5</f>
        <v>83333.333333333328</v>
      </c>
      <c r="U139" s="95">
        <f>+U138*0.5</f>
        <v>0</v>
      </c>
      <c r="V139" s="19">
        <f>SUM(Q139:U139)</f>
        <v>250000.16666666663</v>
      </c>
      <c r="W139" s="180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81"/>
      <c r="AI139" s="184"/>
      <c r="AJ139" s="28"/>
      <c r="AK139" s="29"/>
      <c r="AL139" s="29"/>
      <c r="AM139" s="29"/>
      <c r="AN139" s="29"/>
      <c r="AO139" s="121"/>
      <c r="AP139" s="29"/>
      <c r="AQ139" s="81"/>
      <c r="AR139" s="81"/>
      <c r="AS139" s="81"/>
      <c r="AT139" s="185"/>
      <c r="AU139" s="213"/>
      <c r="AV139" s="81"/>
      <c r="AW139" s="81"/>
      <c r="AX139" s="81"/>
      <c r="AY139" s="81"/>
      <c r="AZ139" s="81"/>
      <c r="BA139" s="81"/>
      <c r="BB139" s="81"/>
      <c r="BC139" s="81"/>
      <c r="BD139" s="81"/>
      <c r="BE139" s="81"/>
      <c r="BF139" s="185"/>
      <c r="BG139" s="213"/>
      <c r="BH139" s="81"/>
      <c r="BI139" s="81"/>
      <c r="BJ139" s="81"/>
      <c r="BK139" s="81"/>
      <c r="BL139" s="81"/>
      <c r="BM139" s="81"/>
      <c r="BN139" s="81"/>
      <c r="BO139" s="81"/>
      <c r="BP139" s="30"/>
      <c r="BQ139" s="30"/>
      <c r="BR139" s="237"/>
      <c r="BS139" s="180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81"/>
      <c r="CE139" s="1"/>
      <c r="CF139" s="1"/>
      <c r="CG139" s="1"/>
    </row>
    <row r="140" spans="1:85" outlineLevel="3" x14ac:dyDescent="0.25">
      <c r="A140" s="100"/>
      <c r="B140" s="100"/>
      <c r="C140" s="100"/>
      <c r="E140" s="127">
        <v>2</v>
      </c>
      <c r="H140" s="152" t="s">
        <v>236</v>
      </c>
      <c r="I140" s="161" t="s">
        <v>182</v>
      </c>
      <c r="J140" s="31"/>
      <c r="K140" s="31"/>
      <c r="L140" s="14"/>
      <c r="M140" s="14"/>
      <c r="N140" s="42">
        <f>+N138*0.1</f>
        <v>50000</v>
      </c>
      <c r="O140" s="42">
        <f t="shared" ref="O140:O203" si="16">+N140*0.85</f>
        <v>42500</v>
      </c>
      <c r="P140" s="19">
        <f t="shared" si="15"/>
        <v>7500</v>
      </c>
      <c r="Q140" s="80">
        <f>+Q138*0.1</f>
        <v>0</v>
      </c>
      <c r="R140" s="95">
        <f>+R138*0.1</f>
        <v>16666.7</v>
      </c>
      <c r="S140" s="95">
        <f>+S138*0.1</f>
        <v>16666.666666666668</v>
      </c>
      <c r="T140" s="95">
        <f>+T138*0.1</f>
        <v>16666.666666666668</v>
      </c>
      <c r="U140" s="95">
        <f>+U138*0.1</f>
        <v>0</v>
      </c>
      <c r="V140" s="19">
        <f>SUM(Q140:U140)</f>
        <v>50000.03333333334</v>
      </c>
      <c r="W140" s="180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81"/>
      <c r="AI140" s="180"/>
      <c r="AJ140" s="11"/>
      <c r="AK140" s="11"/>
      <c r="AL140" s="11"/>
      <c r="AM140" s="11"/>
      <c r="AN140" s="28"/>
      <c r="AO140" s="29"/>
      <c r="AP140" s="29"/>
      <c r="AQ140" s="82"/>
      <c r="AR140" s="82"/>
      <c r="AS140" s="82"/>
      <c r="AT140" s="186"/>
      <c r="AU140" s="214"/>
      <c r="AV140" s="82"/>
      <c r="AW140" s="82"/>
      <c r="AX140" s="82"/>
      <c r="AY140" s="82"/>
      <c r="AZ140" s="82"/>
      <c r="BA140" s="82"/>
      <c r="BB140" s="82"/>
      <c r="BC140" s="82"/>
      <c r="BD140" s="82"/>
      <c r="BE140" s="82"/>
      <c r="BF140" s="186"/>
      <c r="BG140" s="214"/>
      <c r="BH140" s="82"/>
      <c r="BI140" s="82"/>
      <c r="BJ140" s="82"/>
      <c r="BK140" s="82"/>
      <c r="BL140" s="82"/>
      <c r="BM140" s="82"/>
      <c r="BN140" s="82"/>
      <c r="BO140" s="82"/>
      <c r="BP140" s="30"/>
      <c r="BQ140" s="30"/>
      <c r="BR140" s="237"/>
      <c r="BS140" s="180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81"/>
      <c r="CE140" s="1"/>
      <c r="CF140" s="1"/>
      <c r="CG140" s="1"/>
    </row>
    <row r="141" spans="1:85" outlineLevel="3" x14ac:dyDescent="0.25">
      <c r="A141" s="100"/>
      <c r="B141" s="100"/>
      <c r="C141" s="100"/>
      <c r="E141" s="127">
        <v>3</v>
      </c>
      <c r="H141" s="152" t="s">
        <v>237</v>
      </c>
      <c r="I141" s="161" t="s">
        <v>183</v>
      </c>
      <c r="J141" s="31"/>
      <c r="K141" s="31"/>
      <c r="L141" s="14"/>
      <c r="M141" s="14"/>
      <c r="N141" s="42">
        <f>+N138*0.4</f>
        <v>200000</v>
      </c>
      <c r="O141" s="42">
        <f t="shared" si="16"/>
        <v>170000</v>
      </c>
      <c r="P141" s="19">
        <f t="shared" si="15"/>
        <v>30000</v>
      </c>
      <c r="Q141" s="80">
        <f>+Q138*0.4</f>
        <v>0</v>
      </c>
      <c r="R141" s="95">
        <f>+R138*0.4</f>
        <v>66666.8</v>
      </c>
      <c r="S141" s="95">
        <f>+S138*0.4</f>
        <v>66666.666666666672</v>
      </c>
      <c r="T141" s="95">
        <f>+T138*0.4</f>
        <v>66666.666666666672</v>
      </c>
      <c r="U141" s="95">
        <f>+U138*0.4</f>
        <v>0</v>
      </c>
      <c r="V141" s="19">
        <f>SUM(Q141:U141)</f>
        <v>200000.13333333336</v>
      </c>
      <c r="W141" s="180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81"/>
      <c r="AI141" s="180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81"/>
      <c r="AU141" s="184"/>
      <c r="AV141" s="28"/>
      <c r="AW141" s="28"/>
      <c r="AX141" s="29"/>
      <c r="AY141" s="29"/>
      <c r="AZ141" s="29"/>
      <c r="BA141" s="29"/>
      <c r="BB141" s="82"/>
      <c r="BC141" s="82"/>
      <c r="BD141" s="82"/>
      <c r="BE141" s="28"/>
      <c r="BF141" s="216"/>
      <c r="BG141" s="184"/>
      <c r="BH141" s="29"/>
      <c r="BI141" s="29"/>
      <c r="BJ141" s="29"/>
      <c r="BK141" s="29"/>
      <c r="BL141" s="82"/>
      <c r="BM141" s="82"/>
      <c r="BN141" s="82"/>
      <c r="BO141" s="11"/>
      <c r="BP141" s="30"/>
      <c r="BQ141" s="30"/>
      <c r="BR141" s="237"/>
      <c r="BS141" s="180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81"/>
      <c r="CE141" s="1"/>
      <c r="CF141" s="1"/>
      <c r="CG141" s="1"/>
    </row>
    <row r="142" spans="1:85" s="108" customFormat="1" ht="41.25" customHeight="1" outlineLevel="3" collapsed="1" x14ac:dyDescent="0.25">
      <c r="A142" s="116"/>
      <c r="B142" s="116"/>
      <c r="C142" s="116"/>
      <c r="D142" s="108">
        <v>4</v>
      </c>
      <c r="H142" s="153" t="s">
        <v>238</v>
      </c>
      <c r="I142" s="160" t="s">
        <v>239</v>
      </c>
      <c r="J142" s="33"/>
      <c r="K142" s="33">
        <v>24</v>
      </c>
      <c r="L142" s="34">
        <v>2018</v>
      </c>
      <c r="M142" s="34">
        <v>2020</v>
      </c>
      <c r="N142" s="40">
        <v>500000</v>
      </c>
      <c r="O142" s="40">
        <f t="shared" si="16"/>
        <v>425000</v>
      </c>
      <c r="P142" s="97">
        <f t="shared" si="15"/>
        <v>75000</v>
      </c>
      <c r="Q142" s="97"/>
      <c r="R142" s="97">
        <v>166667</v>
      </c>
      <c r="S142" s="97">
        <v>166666.66666666666</v>
      </c>
      <c r="T142" s="98">
        <v>166666.66666666666</v>
      </c>
      <c r="U142" s="98"/>
      <c r="V142" s="97">
        <f>SUM(V143:V145)</f>
        <v>500000.33333333331</v>
      </c>
      <c r="W142" s="182"/>
      <c r="X142" s="169"/>
      <c r="Y142" s="169"/>
      <c r="Z142" s="169"/>
      <c r="AA142" s="169"/>
      <c r="AB142" s="169"/>
      <c r="AC142" s="169"/>
      <c r="AD142" s="169"/>
      <c r="AE142" s="169"/>
      <c r="AF142" s="169"/>
      <c r="AG142" s="169"/>
      <c r="AH142" s="183"/>
      <c r="AI142" s="182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83"/>
      <c r="AU142" s="182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83"/>
      <c r="BG142" s="182"/>
      <c r="BH142" s="169"/>
      <c r="BI142" s="169"/>
      <c r="BJ142" s="169"/>
      <c r="BK142" s="169"/>
      <c r="BL142" s="169"/>
      <c r="BM142" s="169"/>
      <c r="BN142" s="169"/>
      <c r="BO142" s="169"/>
      <c r="BP142" s="169"/>
      <c r="BQ142" s="169"/>
      <c r="BR142" s="183"/>
      <c r="BS142" s="182"/>
      <c r="BT142" s="169"/>
      <c r="BU142" s="169"/>
      <c r="BV142" s="169"/>
      <c r="BW142" s="169"/>
      <c r="BX142" s="169"/>
      <c r="BY142" s="169"/>
      <c r="BZ142" s="169"/>
      <c r="CA142" s="169"/>
      <c r="CB142" s="169"/>
      <c r="CC142" s="169"/>
      <c r="CD142" s="183"/>
      <c r="CE142" s="35"/>
      <c r="CF142" s="35"/>
      <c r="CG142" s="35"/>
    </row>
    <row r="143" spans="1:85" outlineLevel="3" x14ac:dyDescent="0.25">
      <c r="A143" s="100"/>
      <c r="B143" s="100"/>
      <c r="C143" s="100"/>
      <c r="E143" s="127">
        <v>1</v>
      </c>
      <c r="H143" s="152" t="s">
        <v>240</v>
      </c>
      <c r="I143" s="161" t="s">
        <v>227</v>
      </c>
      <c r="J143" s="31"/>
      <c r="K143" s="31"/>
      <c r="L143" s="14"/>
      <c r="M143" s="14"/>
      <c r="N143" s="42">
        <f>+N142*0.5</f>
        <v>250000</v>
      </c>
      <c r="O143" s="42">
        <f t="shared" si="16"/>
        <v>212500</v>
      </c>
      <c r="P143" s="19">
        <f t="shared" si="15"/>
        <v>37500</v>
      </c>
      <c r="Q143" s="80">
        <f>+Q142*0.5</f>
        <v>0</v>
      </c>
      <c r="R143" s="95">
        <f>+R142*0.5</f>
        <v>83333.5</v>
      </c>
      <c r="S143" s="95">
        <f>+S142*0.5</f>
        <v>83333.333333333328</v>
      </c>
      <c r="T143" s="95">
        <f>+T142*0.5</f>
        <v>83333.333333333328</v>
      </c>
      <c r="U143" s="11">
        <f>+U142*0.5</f>
        <v>0</v>
      </c>
      <c r="V143" s="19">
        <f>SUM(Q143:U143)</f>
        <v>250000.16666666663</v>
      </c>
      <c r="W143" s="180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81"/>
      <c r="AI143" s="184"/>
      <c r="AJ143" s="28"/>
      <c r="AK143" s="29"/>
      <c r="AL143" s="29"/>
      <c r="AM143" s="29"/>
      <c r="AN143" s="29"/>
      <c r="AO143" s="121"/>
      <c r="AP143" s="29"/>
      <c r="AQ143" s="81"/>
      <c r="AR143" s="81"/>
      <c r="AS143" s="81"/>
      <c r="AT143" s="185"/>
      <c r="AU143" s="213"/>
      <c r="AV143" s="81"/>
      <c r="AW143" s="81"/>
      <c r="AX143" s="81"/>
      <c r="AY143" s="81"/>
      <c r="AZ143" s="81"/>
      <c r="BA143" s="81"/>
      <c r="BB143" s="81"/>
      <c r="BC143" s="81"/>
      <c r="BD143" s="81"/>
      <c r="BE143" s="81"/>
      <c r="BF143" s="185"/>
      <c r="BG143" s="213"/>
      <c r="BH143" s="81"/>
      <c r="BI143" s="81"/>
      <c r="BJ143" s="81"/>
      <c r="BK143" s="81"/>
      <c r="BL143" s="81"/>
      <c r="BM143" s="81"/>
      <c r="BN143" s="81"/>
      <c r="BO143" s="81"/>
      <c r="BP143" s="30"/>
      <c r="BQ143" s="30"/>
      <c r="BR143" s="237"/>
      <c r="BS143" s="180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81"/>
      <c r="CE143" s="1"/>
      <c r="CF143" s="1"/>
      <c r="CG143" s="1"/>
    </row>
    <row r="144" spans="1:85" outlineLevel="3" x14ac:dyDescent="0.25">
      <c r="A144" s="100"/>
      <c r="B144" s="100"/>
      <c r="C144" s="100"/>
      <c r="E144" s="127">
        <v>2</v>
      </c>
      <c r="H144" s="152" t="s">
        <v>241</v>
      </c>
      <c r="I144" s="161" t="s">
        <v>182</v>
      </c>
      <c r="J144" s="31"/>
      <c r="K144" s="31"/>
      <c r="L144" s="14"/>
      <c r="M144" s="14"/>
      <c r="N144" s="42">
        <f>+N142*0.1</f>
        <v>50000</v>
      </c>
      <c r="O144" s="42">
        <f t="shared" si="16"/>
        <v>42500</v>
      </c>
      <c r="P144" s="19">
        <f t="shared" si="15"/>
        <v>7500</v>
      </c>
      <c r="Q144" s="80">
        <f>+Q142*0.1</f>
        <v>0</v>
      </c>
      <c r="R144" s="95">
        <f>+R142*0.1</f>
        <v>16666.7</v>
      </c>
      <c r="S144" s="95">
        <f>+S142*0.1</f>
        <v>16666.666666666668</v>
      </c>
      <c r="T144" s="95">
        <f>+T142*0.1</f>
        <v>16666.666666666668</v>
      </c>
      <c r="U144" s="11">
        <f>+U142*0.1</f>
        <v>0</v>
      </c>
      <c r="V144" s="19">
        <f>SUM(Q144:U144)</f>
        <v>50000.03333333334</v>
      </c>
      <c r="W144" s="180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81"/>
      <c r="AI144" s="180"/>
      <c r="AJ144" s="11"/>
      <c r="AK144" s="11"/>
      <c r="AL144" s="11"/>
      <c r="AM144" s="11"/>
      <c r="AN144" s="28"/>
      <c r="AO144" s="29"/>
      <c r="AP144" s="29"/>
      <c r="AQ144" s="82"/>
      <c r="AR144" s="82"/>
      <c r="AS144" s="82"/>
      <c r="AT144" s="186"/>
      <c r="AU144" s="214"/>
      <c r="AV144" s="82"/>
      <c r="AW144" s="82"/>
      <c r="AX144" s="82"/>
      <c r="AY144" s="82"/>
      <c r="AZ144" s="82"/>
      <c r="BA144" s="82"/>
      <c r="BB144" s="82"/>
      <c r="BC144" s="82"/>
      <c r="BD144" s="82"/>
      <c r="BE144" s="82"/>
      <c r="BF144" s="186"/>
      <c r="BG144" s="214"/>
      <c r="BH144" s="82"/>
      <c r="BI144" s="82"/>
      <c r="BJ144" s="82"/>
      <c r="BK144" s="82"/>
      <c r="BL144" s="82"/>
      <c r="BM144" s="82"/>
      <c r="BN144" s="82"/>
      <c r="BO144" s="82"/>
      <c r="BP144" s="30"/>
      <c r="BQ144" s="30"/>
      <c r="BR144" s="237"/>
      <c r="BS144" s="180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81"/>
      <c r="CE144" s="1"/>
      <c r="CF144" s="1"/>
      <c r="CG144" s="1"/>
    </row>
    <row r="145" spans="1:104" outlineLevel="3" x14ac:dyDescent="0.25">
      <c r="A145" s="100"/>
      <c r="B145" s="100"/>
      <c r="C145" s="100"/>
      <c r="E145" s="127">
        <v>3</v>
      </c>
      <c r="H145" s="152" t="s">
        <v>242</v>
      </c>
      <c r="I145" s="161" t="s">
        <v>183</v>
      </c>
      <c r="J145" s="31"/>
      <c r="K145" s="31"/>
      <c r="L145" s="14"/>
      <c r="M145" s="14"/>
      <c r="N145" s="42">
        <f>+N142*0.4</f>
        <v>200000</v>
      </c>
      <c r="O145" s="42">
        <f t="shared" si="16"/>
        <v>170000</v>
      </c>
      <c r="P145" s="19">
        <f t="shared" si="15"/>
        <v>30000</v>
      </c>
      <c r="Q145" s="80">
        <f>+Q142*0.4</f>
        <v>0</v>
      </c>
      <c r="R145" s="95">
        <f>+R142*0.4</f>
        <v>66666.8</v>
      </c>
      <c r="S145" s="95">
        <f>+S142*0.4</f>
        <v>66666.666666666672</v>
      </c>
      <c r="T145" s="95">
        <f>+T142*0.4</f>
        <v>66666.666666666672</v>
      </c>
      <c r="U145" s="11">
        <f>+U142*0.4</f>
        <v>0</v>
      </c>
      <c r="V145" s="19">
        <f>SUM(Q145:U145)</f>
        <v>200000.13333333336</v>
      </c>
      <c r="W145" s="180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81"/>
      <c r="AI145" s="180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81"/>
      <c r="AU145" s="184"/>
      <c r="AV145" s="28"/>
      <c r="AW145" s="28"/>
      <c r="AX145" s="29"/>
      <c r="AY145" s="29"/>
      <c r="AZ145" s="29"/>
      <c r="BA145" s="29"/>
      <c r="BB145" s="82"/>
      <c r="BC145" s="82"/>
      <c r="BD145" s="82"/>
      <c r="BE145" s="28"/>
      <c r="BF145" s="216"/>
      <c r="BG145" s="184"/>
      <c r="BH145" s="29"/>
      <c r="BI145" s="29"/>
      <c r="BJ145" s="29"/>
      <c r="BK145" s="29"/>
      <c r="BL145" s="82"/>
      <c r="BM145" s="82"/>
      <c r="BN145" s="82"/>
      <c r="BO145" s="11"/>
      <c r="BP145" s="30"/>
      <c r="BQ145" s="30"/>
      <c r="BR145" s="237"/>
      <c r="BS145" s="180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81"/>
      <c r="CE145" s="1"/>
      <c r="CF145" s="1"/>
      <c r="CG145" s="1"/>
    </row>
    <row r="146" spans="1:104" s="5" customFormat="1" ht="39.75" customHeight="1" outlineLevel="1" x14ac:dyDescent="0.25">
      <c r="B146" s="5">
        <v>3</v>
      </c>
      <c r="C146" s="100"/>
      <c r="D146" s="107"/>
      <c r="E146" s="124"/>
      <c r="H146" s="151" t="s">
        <v>23</v>
      </c>
      <c r="I146" s="158" t="s">
        <v>247</v>
      </c>
      <c r="J146" s="32"/>
      <c r="K146" s="32"/>
      <c r="L146" s="32"/>
      <c r="M146" s="32"/>
      <c r="N146" s="48">
        <v>6800000</v>
      </c>
      <c r="O146" s="48">
        <f t="shared" si="16"/>
        <v>5780000</v>
      </c>
      <c r="P146" s="69">
        <f t="shared" si="15"/>
        <v>1020000</v>
      </c>
      <c r="Q146" s="69">
        <f t="shared" ref="Q146:V146" si="17">+Q147+Q162+Q178</f>
        <v>540031.33333333326</v>
      </c>
      <c r="R146" s="69">
        <f t="shared" si="17"/>
        <v>1250031.3999999999</v>
      </c>
      <c r="S146" s="69">
        <f t="shared" si="17"/>
        <v>1455031.4</v>
      </c>
      <c r="T146" s="69">
        <f t="shared" si="17"/>
        <v>1421202.4</v>
      </c>
      <c r="U146" s="69">
        <f t="shared" si="17"/>
        <v>2133702.4</v>
      </c>
      <c r="V146" s="69">
        <f t="shared" si="17"/>
        <v>6799998.9333333336</v>
      </c>
      <c r="W146" s="180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81"/>
      <c r="AI146" s="180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81"/>
      <c r="AU146" s="180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81"/>
      <c r="BG146" s="180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81"/>
      <c r="BS146" s="180"/>
      <c r="BT146" s="11"/>
      <c r="BU146" s="11"/>
      <c r="BV146" s="11"/>
      <c r="BW146" s="11"/>
      <c r="BX146" s="11"/>
      <c r="BY146" s="11"/>
      <c r="BZ146" s="11"/>
      <c r="CA146" s="30"/>
      <c r="CB146" s="11"/>
      <c r="CC146" s="11"/>
      <c r="CD146" s="181"/>
      <c r="CE146" s="6"/>
      <c r="CF146" s="6"/>
      <c r="CG146" s="6"/>
    </row>
    <row r="147" spans="1:104" s="100" customFormat="1" ht="42.75" customHeight="1" outlineLevel="2" x14ac:dyDescent="0.25">
      <c r="C147" s="100">
        <v>1</v>
      </c>
      <c r="D147" s="116"/>
      <c r="H147" s="152" t="s">
        <v>34</v>
      </c>
      <c r="I147" s="159" t="s">
        <v>297</v>
      </c>
      <c r="J147" s="96">
        <v>2021</v>
      </c>
      <c r="K147" s="96"/>
      <c r="L147" s="14"/>
      <c r="M147" s="14"/>
      <c r="N147" s="44">
        <v>2800000</v>
      </c>
      <c r="O147" s="44">
        <f t="shared" si="16"/>
        <v>2380000</v>
      </c>
      <c r="P147" s="20">
        <f t="shared" si="15"/>
        <v>420000</v>
      </c>
      <c r="Q147" s="20">
        <f t="shared" ref="Q147:V147" si="18">+Q148+Q150+Q152+Q155+Q157+Q159</f>
        <v>278500</v>
      </c>
      <c r="R147" s="20">
        <f t="shared" si="18"/>
        <v>638500</v>
      </c>
      <c r="S147" s="20">
        <f t="shared" si="18"/>
        <v>613500</v>
      </c>
      <c r="T147" s="20">
        <f t="shared" si="18"/>
        <v>653500</v>
      </c>
      <c r="U147" s="20">
        <f t="shared" si="18"/>
        <v>616000</v>
      </c>
      <c r="V147" s="20">
        <f t="shared" si="18"/>
        <v>2800000</v>
      </c>
      <c r="W147" s="180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81"/>
      <c r="AI147" s="180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81"/>
      <c r="AU147" s="180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81"/>
      <c r="BG147" s="180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81"/>
      <c r="BS147" s="180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81"/>
      <c r="CE147" s="99"/>
      <c r="CF147" s="99"/>
      <c r="CG147" s="99"/>
    </row>
    <row r="148" spans="1:104" s="108" customFormat="1" ht="45" outlineLevel="3" x14ac:dyDescent="0.25">
      <c r="A148" s="107"/>
      <c r="B148" s="107"/>
      <c r="C148" s="113"/>
      <c r="D148" s="108">
        <v>1</v>
      </c>
      <c r="H148" s="153" t="s">
        <v>41</v>
      </c>
      <c r="I148" s="163" t="s">
        <v>81</v>
      </c>
      <c r="J148" s="33"/>
      <c r="K148" s="33">
        <v>12</v>
      </c>
      <c r="L148" s="34">
        <v>2017</v>
      </c>
      <c r="M148" s="34">
        <v>2018</v>
      </c>
      <c r="N148" s="45">
        <v>50000</v>
      </c>
      <c r="O148" s="40">
        <f t="shared" si="16"/>
        <v>42500</v>
      </c>
      <c r="P148" s="97">
        <f t="shared" si="15"/>
        <v>7500</v>
      </c>
      <c r="Q148" s="97">
        <f>+N148/2</f>
        <v>25000</v>
      </c>
      <c r="R148" s="101">
        <v>25000</v>
      </c>
      <c r="S148" s="101"/>
      <c r="T148" s="101"/>
      <c r="U148" s="101"/>
      <c r="V148" s="97">
        <f>SUM(V149)</f>
        <v>50000</v>
      </c>
      <c r="W148" s="188"/>
      <c r="X148" s="101"/>
      <c r="Y148" s="101"/>
      <c r="Z148" s="101"/>
      <c r="AA148" s="101"/>
      <c r="AB148" s="101"/>
      <c r="AC148" s="101"/>
      <c r="AD148" s="101"/>
      <c r="AE148" s="101"/>
      <c r="AF148" s="101"/>
      <c r="AG148" s="101"/>
      <c r="AH148" s="189"/>
      <c r="AI148" s="188"/>
      <c r="AJ148" s="101"/>
      <c r="AK148" s="101"/>
      <c r="AL148" s="101"/>
      <c r="AM148" s="101"/>
      <c r="AN148" s="101"/>
      <c r="AO148" s="101"/>
      <c r="AP148" s="101"/>
      <c r="AQ148" s="101"/>
      <c r="AR148" s="101"/>
      <c r="AS148" s="101"/>
      <c r="AT148" s="189"/>
      <c r="AU148" s="188"/>
      <c r="AV148" s="101"/>
      <c r="AW148" s="101"/>
      <c r="AX148" s="101"/>
      <c r="AY148" s="101"/>
      <c r="AZ148" s="101"/>
      <c r="BA148" s="101"/>
      <c r="BB148" s="101"/>
      <c r="BC148" s="101"/>
      <c r="BD148" s="101"/>
      <c r="BE148" s="101"/>
      <c r="BF148" s="189"/>
      <c r="BG148" s="188"/>
      <c r="BH148" s="101"/>
      <c r="BI148" s="101"/>
      <c r="BJ148" s="101"/>
      <c r="BK148" s="101"/>
      <c r="BL148" s="101"/>
      <c r="BM148" s="101"/>
      <c r="BN148" s="101"/>
      <c r="BO148" s="101"/>
      <c r="BP148" s="101"/>
      <c r="BQ148" s="101"/>
      <c r="BR148" s="189"/>
      <c r="BS148" s="188"/>
      <c r="BT148" s="101"/>
      <c r="BU148" s="101"/>
      <c r="BV148" s="101"/>
      <c r="BW148" s="101"/>
      <c r="BX148" s="101"/>
      <c r="BY148" s="101"/>
      <c r="BZ148" s="101"/>
      <c r="CA148" s="101"/>
      <c r="CB148" s="101"/>
      <c r="CC148" s="101"/>
      <c r="CD148" s="189"/>
      <c r="CE148" s="106"/>
      <c r="CF148" s="106"/>
      <c r="CG148" s="106"/>
      <c r="CH148" s="107"/>
      <c r="CI148" s="107"/>
      <c r="CJ148" s="107"/>
      <c r="CK148" s="107"/>
      <c r="CL148" s="107"/>
      <c r="CM148" s="107"/>
      <c r="CN148" s="107"/>
      <c r="CO148" s="107"/>
      <c r="CP148" s="107"/>
      <c r="CQ148" s="107"/>
      <c r="CR148" s="107"/>
      <c r="CS148" s="107"/>
      <c r="CT148" s="107"/>
      <c r="CU148" s="107"/>
      <c r="CV148" s="107"/>
      <c r="CW148" s="107"/>
      <c r="CX148" s="107"/>
      <c r="CY148" s="107"/>
      <c r="CZ148" s="107"/>
    </row>
    <row r="149" spans="1:104" s="127" customFormat="1" ht="30" outlineLevel="3" x14ac:dyDescent="0.25">
      <c r="A149" s="5"/>
      <c r="B149" s="5"/>
      <c r="C149" s="113"/>
      <c r="D149" s="108"/>
      <c r="E149" s="127">
        <v>1</v>
      </c>
      <c r="H149" s="152" t="s">
        <v>261</v>
      </c>
      <c r="I149" s="162" t="s">
        <v>265</v>
      </c>
      <c r="J149" s="96"/>
      <c r="K149" s="96"/>
      <c r="L149" s="14"/>
      <c r="M149" s="14"/>
      <c r="N149" s="54">
        <v>50000</v>
      </c>
      <c r="O149" s="46">
        <f>+N149*0.85</f>
        <v>42500</v>
      </c>
      <c r="P149" s="80">
        <f>+N149*0.15</f>
        <v>7500</v>
      </c>
      <c r="Q149" s="80">
        <f>+N149/2</f>
        <v>25000</v>
      </c>
      <c r="R149" s="128">
        <v>25000</v>
      </c>
      <c r="S149" s="128"/>
      <c r="T149" s="128"/>
      <c r="U149" s="128"/>
      <c r="V149" s="80">
        <f>SUM(Q149:U149)</f>
        <v>50000</v>
      </c>
      <c r="W149" s="190"/>
      <c r="X149" s="129"/>
      <c r="Y149" s="129"/>
      <c r="Z149" s="130"/>
      <c r="AA149" s="130"/>
      <c r="AB149" s="130"/>
      <c r="AC149" s="131"/>
      <c r="AD149" s="131"/>
      <c r="AE149" s="131"/>
      <c r="AF149" s="131"/>
      <c r="AG149" s="131"/>
      <c r="AH149" s="191"/>
      <c r="AI149" s="218"/>
      <c r="AJ149" s="131"/>
      <c r="AK149" s="131"/>
      <c r="AL149" s="131"/>
      <c r="AM149" s="131"/>
      <c r="AN149" s="131"/>
      <c r="AO149" s="132"/>
      <c r="AP149" s="132"/>
      <c r="AQ149" s="133"/>
      <c r="AR149" s="128"/>
      <c r="AS149" s="128"/>
      <c r="AT149" s="193"/>
      <c r="AU149" s="192"/>
      <c r="AV149" s="128"/>
      <c r="AW149" s="128"/>
      <c r="AX149" s="128"/>
      <c r="AY149" s="128"/>
      <c r="AZ149" s="128"/>
      <c r="BA149" s="128"/>
      <c r="BB149" s="128"/>
      <c r="BC149" s="128"/>
      <c r="BD149" s="128"/>
      <c r="BE149" s="128"/>
      <c r="BF149" s="193"/>
      <c r="BG149" s="192"/>
      <c r="BH149" s="128"/>
      <c r="BI149" s="128"/>
      <c r="BJ149" s="128"/>
      <c r="BK149" s="128"/>
      <c r="BL149" s="128"/>
      <c r="BM149" s="128"/>
      <c r="BN149" s="128"/>
      <c r="BO149" s="128"/>
      <c r="BP149" s="128"/>
      <c r="BQ149" s="133"/>
      <c r="BR149" s="238"/>
      <c r="BS149" s="192"/>
      <c r="BT149" s="128"/>
      <c r="BU149" s="128"/>
      <c r="BV149" s="128"/>
      <c r="BW149" s="128"/>
      <c r="BX149" s="128"/>
      <c r="BY149" s="128"/>
      <c r="BZ149" s="128"/>
      <c r="CA149" s="128"/>
      <c r="CB149" s="128"/>
      <c r="CC149" s="128"/>
      <c r="CD149" s="193"/>
      <c r="CE149" s="134"/>
      <c r="CF149" s="134"/>
      <c r="CG149" s="134"/>
      <c r="CH149" s="124"/>
      <c r="CI149" s="124"/>
      <c r="CJ149" s="124"/>
      <c r="CK149" s="124"/>
      <c r="CL149" s="124"/>
      <c r="CM149" s="124"/>
      <c r="CN149" s="124"/>
      <c r="CO149" s="124"/>
      <c r="CP149" s="124"/>
      <c r="CQ149" s="124"/>
      <c r="CR149" s="124"/>
      <c r="CS149" s="124"/>
      <c r="CT149" s="124"/>
      <c r="CU149" s="124"/>
      <c r="CV149" s="124"/>
      <c r="CW149" s="124"/>
      <c r="CX149" s="124"/>
      <c r="CY149" s="124"/>
      <c r="CZ149" s="124"/>
    </row>
    <row r="150" spans="1:104" s="108" customFormat="1" ht="30" outlineLevel="3" collapsed="1" x14ac:dyDescent="0.25">
      <c r="A150" s="107"/>
      <c r="B150" s="107"/>
      <c r="C150" s="113"/>
      <c r="D150" s="108">
        <v>2</v>
      </c>
      <c r="H150" s="153" t="s">
        <v>42</v>
      </c>
      <c r="I150" s="163" t="s">
        <v>243</v>
      </c>
      <c r="J150" s="33"/>
      <c r="K150" s="33">
        <v>12</v>
      </c>
      <c r="L150" s="34">
        <v>2018</v>
      </c>
      <c r="M150" s="34">
        <v>2019</v>
      </c>
      <c r="N150" s="45">
        <v>120000</v>
      </c>
      <c r="O150" s="40">
        <f t="shared" si="16"/>
        <v>102000</v>
      </c>
      <c r="P150" s="97">
        <f t="shared" si="15"/>
        <v>18000</v>
      </c>
      <c r="Q150" s="97"/>
      <c r="R150" s="101">
        <v>60000</v>
      </c>
      <c r="S150" s="101">
        <v>60000</v>
      </c>
      <c r="T150" s="101"/>
      <c r="U150" s="101"/>
      <c r="V150" s="97">
        <f>SUM(Q150:U150)</f>
        <v>120000</v>
      </c>
      <c r="W150" s="188"/>
      <c r="X150" s="101"/>
      <c r="Y150" s="101"/>
      <c r="Z150" s="101"/>
      <c r="AA150" s="101"/>
      <c r="AB150" s="101"/>
      <c r="AC150" s="101"/>
      <c r="AD150" s="101"/>
      <c r="AE150" s="101"/>
      <c r="AF150" s="101"/>
      <c r="AG150" s="101"/>
      <c r="AH150" s="189"/>
      <c r="AI150" s="188"/>
      <c r="AJ150" s="101"/>
      <c r="AK150" s="101"/>
      <c r="AL150" s="101"/>
      <c r="AM150" s="101"/>
      <c r="AN150" s="101"/>
      <c r="AO150" s="101"/>
      <c r="AP150" s="101"/>
      <c r="AQ150" s="101"/>
      <c r="AR150" s="101"/>
      <c r="AS150" s="101"/>
      <c r="AT150" s="189"/>
      <c r="AU150" s="188"/>
      <c r="AV150" s="101"/>
      <c r="AW150" s="101"/>
      <c r="AX150" s="101"/>
      <c r="AY150" s="101"/>
      <c r="AZ150" s="101"/>
      <c r="BA150" s="101"/>
      <c r="BB150" s="101"/>
      <c r="BC150" s="101"/>
      <c r="BD150" s="101"/>
      <c r="BE150" s="101"/>
      <c r="BF150" s="189"/>
      <c r="BG150" s="188"/>
      <c r="BH150" s="101"/>
      <c r="BI150" s="101"/>
      <c r="BJ150" s="101"/>
      <c r="BK150" s="101"/>
      <c r="BL150" s="101"/>
      <c r="BM150" s="101"/>
      <c r="BN150" s="101"/>
      <c r="BO150" s="101"/>
      <c r="BP150" s="101"/>
      <c r="BQ150" s="101"/>
      <c r="BR150" s="189"/>
      <c r="BS150" s="188"/>
      <c r="BT150" s="101"/>
      <c r="BU150" s="101"/>
      <c r="BV150" s="101"/>
      <c r="BW150" s="101"/>
      <c r="BX150" s="101"/>
      <c r="BY150" s="101"/>
      <c r="BZ150" s="101"/>
      <c r="CA150" s="101"/>
      <c r="CB150" s="101"/>
      <c r="CC150" s="101"/>
      <c r="CD150" s="189"/>
      <c r="CE150" s="35"/>
      <c r="CF150" s="35"/>
      <c r="CG150" s="35"/>
    </row>
    <row r="151" spans="1:104" s="108" customFormat="1" ht="30" outlineLevel="3" x14ac:dyDescent="0.25">
      <c r="A151" s="5"/>
      <c r="B151" s="5"/>
      <c r="C151" s="113"/>
      <c r="E151" s="127">
        <v>1</v>
      </c>
      <c r="H151" s="152" t="s">
        <v>312</v>
      </c>
      <c r="I151" s="162" t="s">
        <v>262</v>
      </c>
      <c r="J151" s="96"/>
      <c r="K151" s="96"/>
      <c r="L151" s="14"/>
      <c r="M151" s="14"/>
      <c r="N151" s="54">
        <v>120000</v>
      </c>
      <c r="O151" s="46">
        <f>+N151*0.85</f>
        <v>102000</v>
      </c>
      <c r="P151" s="80">
        <f>+N151*0.15</f>
        <v>18000</v>
      </c>
      <c r="Q151" s="80"/>
      <c r="R151" s="128">
        <v>60000</v>
      </c>
      <c r="S151" s="128">
        <v>60000</v>
      </c>
      <c r="T151" s="128"/>
      <c r="U151" s="128"/>
      <c r="V151" s="80">
        <f>SUM(V150)</f>
        <v>120000</v>
      </c>
      <c r="W151" s="188"/>
      <c r="X151" s="101"/>
      <c r="Y151" s="101"/>
      <c r="Z151" s="101"/>
      <c r="AA151" s="101"/>
      <c r="AB151" s="101"/>
      <c r="AC151" s="101"/>
      <c r="AD151" s="101"/>
      <c r="AE151" s="101"/>
      <c r="AF151" s="101"/>
      <c r="AG151" s="101"/>
      <c r="AH151" s="189"/>
      <c r="AI151" s="198"/>
      <c r="AJ151" s="102"/>
      <c r="AK151" s="103"/>
      <c r="AL151" s="103"/>
      <c r="AM151" s="103"/>
      <c r="AN151" s="104"/>
      <c r="AO151" s="104"/>
      <c r="AP151" s="104"/>
      <c r="AQ151" s="104"/>
      <c r="AR151" s="104"/>
      <c r="AS151" s="104"/>
      <c r="AT151" s="199"/>
      <c r="AU151" s="222"/>
      <c r="AV151" s="104"/>
      <c r="AW151" s="104"/>
      <c r="AX151" s="104"/>
      <c r="AY151" s="109"/>
      <c r="AZ151" s="101"/>
      <c r="BA151" s="101"/>
      <c r="BB151" s="101"/>
      <c r="BC151" s="101"/>
      <c r="BD151" s="101"/>
      <c r="BE151" s="101"/>
      <c r="BF151" s="189"/>
      <c r="BG151" s="188"/>
      <c r="BH151" s="101"/>
      <c r="BI151" s="101"/>
      <c r="BJ151" s="101"/>
      <c r="BK151" s="101"/>
      <c r="BL151" s="101"/>
      <c r="BM151" s="101"/>
      <c r="BN151" s="101"/>
      <c r="BO151" s="101"/>
      <c r="BP151" s="101"/>
      <c r="BQ151" s="105"/>
      <c r="BR151" s="239"/>
      <c r="BS151" s="188"/>
      <c r="BT151" s="101"/>
      <c r="BU151" s="101"/>
      <c r="BV151" s="101"/>
      <c r="BW151" s="101"/>
      <c r="BX151" s="101"/>
      <c r="BY151" s="101"/>
      <c r="BZ151" s="101"/>
      <c r="CA151" s="101"/>
      <c r="CB151" s="101"/>
      <c r="CC151" s="101"/>
      <c r="CD151" s="189"/>
      <c r="CE151" s="35"/>
      <c r="CF151" s="35"/>
      <c r="CG151" s="35"/>
    </row>
    <row r="152" spans="1:104" s="108" customFormat="1" ht="38.25" customHeight="1" outlineLevel="3" collapsed="1" x14ac:dyDescent="0.25">
      <c r="A152" s="107"/>
      <c r="B152" s="107"/>
      <c r="C152" s="113"/>
      <c r="D152" s="108">
        <v>3</v>
      </c>
      <c r="H152" s="153" t="s">
        <v>43</v>
      </c>
      <c r="I152" s="164" t="s">
        <v>244</v>
      </c>
      <c r="J152" s="33"/>
      <c r="K152" s="33">
        <v>24</v>
      </c>
      <c r="L152" s="34">
        <v>2018</v>
      </c>
      <c r="M152" s="34">
        <v>2020</v>
      </c>
      <c r="N152" s="45">
        <v>750000</v>
      </c>
      <c r="O152" s="40">
        <f t="shared" si="16"/>
        <v>637500</v>
      </c>
      <c r="P152" s="97">
        <f t="shared" si="15"/>
        <v>112500</v>
      </c>
      <c r="Q152" s="97"/>
      <c r="R152" s="101">
        <v>150000</v>
      </c>
      <c r="S152" s="101">
        <v>150000</v>
      </c>
      <c r="T152" s="101">
        <v>250000</v>
      </c>
      <c r="U152" s="101">
        <v>200000</v>
      </c>
      <c r="V152" s="97">
        <f>SUM(V153:V154)</f>
        <v>750000</v>
      </c>
      <c r="W152" s="188"/>
      <c r="X152" s="101"/>
      <c r="Y152" s="101"/>
      <c r="Z152" s="101"/>
      <c r="AA152" s="101"/>
      <c r="AB152" s="101"/>
      <c r="AC152" s="101"/>
      <c r="AD152" s="101"/>
      <c r="AE152" s="101"/>
      <c r="AF152" s="101"/>
      <c r="AG152" s="101"/>
      <c r="AH152" s="189"/>
      <c r="AI152" s="188"/>
      <c r="AJ152" s="101"/>
      <c r="AK152" s="101"/>
      <c r="AL152" s="101"/>
      <c r="AM152" s="101"/>
      <c r="AN152" s="101"/>
      <c r="AO152" s="101"/>
      <c r="AP152" s="101"/>
      <c r="AQ152" s="101"/>
      <c r="AR152" s="101"/>
      <c r="AS152" s="101"/>
      <c r="AT152" s="189"/>
      <c r="AU152" s="188"/>
      <c r="AV152" s="101"/>
      <c r="AW152" s="101"/>
      <c r="AX152" s="101"/>
      <c r="AY152" s="101"/>
      <c r="AZ152" s="101"/>
      <c r="BA152" s="101"/>
      <c r="BB152" s="101"/>
      <c r="BC152" s="101"/>
      <c r="BD152" s="101"/>
      <c r="BE152" s="101"/>
      <c r="BF152" s="189"/>
      <c r="BG152" s="188"/>
      <c r="BH152" s="101"/>
      <c r="BI152" s="101"/>
      <c r="BJ152" s="101"/>
      <c r="BK152" s="101"/>
      <c r="BL152" s="101"/>
      <c r="BM152" s="101"/>
      <c r="BN152" s="101"/>
      <c r="BO152" s="101"/>
      <c r="BP152" s="101"/>
      <c r="BQ152" s="101"/>
      <c r="BR152" s="189"/>
      <c r="BS152" s="188"/>
      <c r="BT152" s="101"/>
      <c r="BU152" s="101"/>
      <c r="BV152" s="101"/>
      <c r="BW152" s="101"/>
      <c r="BX152" s="101"/>
      <c r="BY152" s="101"/>
      <c r="BZ152" s="101"/>
      <c r="CA152" s="101"/>
      <c r="CB152" s="101"/>
      <c r="CC152" s="101"/>
      <c r="CD152" s="189"/>
      <c r="CE152" s="35"/>
      <c r="CF152" s="35"/>
      <c r="CG152" s="35"/>
    </row>
    <row r="153" spans="1:104" s="108" customFormat="1" ht="38.25" customHeight="1" outlineLevel="3" x14ac:dyDescent="0.25">
      <c r="A153" s="5"/>
      <c r="B153" s="5"/>
      <c r="C153" s="113"/>
      <c r="E153" s="127">
        <v>1</v>
      </c>
      <c r="H153" s="152" t="s">
        <v>263</v>
      </c>
      <c r="I153" s="162" t="s">
        <v>316</v>
      </c>
      <c r="J153" s="33"/>
      <c r="K153" s="33"/>
      <c r="L153" s="34"/>
      <c r="M153" s="34"/>
      <c r="N153" s="54">
        <f>+N152*0.5</f>
        <v>375000</v>
      </c>
      <c r="O153" s="46">
        <f t="shared" si="16"/>
        <v>318750</v>
      </c>
      <c r="P153" s="80">
        <f t="shared" si="15"/>
        <v>56250</v>
      </c>
      <c r="Q153" s="80"/>
      <c r="R153" s="128">
        <v>150000</v>
      </c>
      <c r="S153" s="128">
        <v>150000</v>
      </c>
      <c r="T153" s="128"/>
      <c r="U153" s="128"/>
      <c r="V153" s="80">
        <f>SUM(Q153:U153)</f>
        <v>300000</v>
      </c>
      <c r="W153" s="188"/>
      <c r="X153" s="101"/>
      <c r="Y153" s="101"/>
      <c r="Z153" s="101"/>
      <c r="AA153" s="101"/>
      <c r="AB153" s="101"/>
      <c r="AC153" s="101"/>
      <c r="AD153" s="101"/>
      <c r="AE153" s="101"/>
      <c r="AF153" s="101"/>
      <c r="AG153" s="101"/>
      <c r="AH153" s="189"/>
      <c r="AI153" s="219"/>
      <c r="AJ153" s="101"/>
      <c r="AK153" s="102"/>
      <c r="AL153" s="102"/>
      <c r="AM153" s="102"/>
      <c r="AN153" s="103"/>
      <c r="AO153" s="103"/>
      <c r="AP153" s="103"/>
      <c r="AQ153" s="103"/>
      <c r="AR153" s="103"/>
      <c r="AS153" s="103"/>
      <c r="AT153" s="199"/>
      <c r="AU153" s="222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99"/>
      <c r="BG153" s="222"/>
      <c r="BH153" s="104"/>
      <c r="BI153" s="104"/>
      <c r="BJ153" s="104"/>
      <c r="BK153" s="104"/>
      <c r="BL153" s="104"/>
      <c r="BM153" s="104"/>
      <c r="BN153" s="104"/>
      <c r="BO153" s="109"/>
      <c r="BP153" s="109"/>
      <c r="BQ153" s="109"/>
      <c r="BR153" s="239"/>
      <c r="BS153" s="188"/>
      <c r="BT153" s="101"/>
      <c r="BU153" s="101"/>
      <c r="BV153" s="101"/>
      <c r="BW153" s="101"/>
      <c r="BX153" s="101"/>
      <c r="BY153" s="101"/>
      <c r="BZ153" s="101"/>
      <c r="CA153" s="101"/>
      <c r="CB153" s="101"/>
      <c r="CC153" s="101"/>
      <c r="CD153" s="189"/>
      <c r="CE153" s="35"/>
      <c r="CF153" s="35"/>
      <c r="CG153" s="35"/>
    </row>
    <row r="154" spans="1:104" s="108" customFormat="1" ht="38.25" customHeight="1" outlineLevel="3" x14ac:dyDescent="0.25">
      <c r="A154" s="5"/>
      <c r="B154" s="5"/>
      <c r="C154" s="113"/>
      <c r="E154" s="127">
        <v>2</v>
      </c>
      <c r="H154" s="152" t="s">
        <v>264</v>
      </c>
      <c r="I154" s="162" t="s">
        <v>317</v>
      </c>
      <c r="J154" s="33"/>
      <c r="K154" s="33"/>
      <c r="L154" s="34"/>
      <c r="M154" s="34"/>
      <c r="N154" s="54">
        <f>+N152*0.5</f>
        <v>375000</v>
      </c>
      <c r="O154" s="46">
        <f t="shared" si="16"/>
        <v>318750</v>
      </c>
      <c r="P154" s="80">
        <f t="shared" si="15"/>
        <v>56250</v>
      </c>
      <c r="Q154" s="80"/>
      <c r="R154" s="128"/>
      <c r="S154" s="128"/>
      <c r="T154" s="128">
        <v>250000</v>
      </c>
      <c r="U154" s="128">
        <v>200000</v>
      </c>
      <c r="V154" s="80">
        <f>SUM(Q154:U154)</f>
        <v>450000</v>
      </c>
      <c r="W154" s="188"/>
      <c r="X154" s="101"/>
      <c r="Y154" s="101"/>
      <c r="Z154" s="101"/>
      <c r="AA154" s="101"/>
      <c r="AB154" s="101"/>
      <c r="AC154" s="101"/>
      <c r="AD154" s="101"/>
      <c r="AE154" s="101"/>
      <c r="AF154" s="101"/>
      <c r="AG154" s="101"/>
      <c r="AH154" s="189"/>
      <c r="AI154" s="219"/>
      <c r="AJ154" s="101"/>
      <c r="AK154" s="102"/>
      <c r="AL154" s="102"/>
      <c r="AM154" s="102"/>
      <c r="AN154" s="103"/>
      <c r="AO154" s="103"/>
      <c r="AP154" s="103"/>
      <c r="AQ154" s="103"/>
      <c r="AR154" s="103"/>
      <c r="AS154" s="103"/>
      <c r="AT154" s="199"/>
      <c r="AU154" s="222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99"/>
      <c r="BG154" s="222"/>
      <c r="BH154" s="104"/>
      <c r="BI154" s="104"/>
      <c r="BJ154" s="104"/>
      <c r="BK154" s="104"/>
      <c r="BL154" s="104"/>
      <c r="BM154" s="104"/>
      <c r="BN154" s="104"/>
      <c r="BO154" s="109"/>
      <c r="BP154" s="109"/>
      <c r="BQ154" s="109"/>
      <c r="BR154" s="239"/>
      <c r="BS154" s="188"/>
      <c r="BT154" s="101"/>
      <c r="BU154" s="101"/>
      <c r="BV154" s="101"/>
      <c r="BW154" s="101"/>
      <c r="BX154" s="101"/>
      <c r="BY154" s="101"/>
      <c r="BZ154" s="101"/>
      <c r="CA154" s="101"/>
      <c r="CB154" s="101"/>
      <c r="CC154" s="101"/>
      <c r="CD154" s="189"/>
      <c r="CE154" s="35"/>
      <c r="CF154" s="35"/>
      <c r="CG154" s="35"/>
    </row>
    <row r="155" spans="1:104" s="108" customFormat="1" ht="30" outlineLevel="3" collapsed="1" x14ac:dyDescent="0.25">
      <c r="A155" s="107"/>
      <c r="B155" s="107"/>
      <c r="C155" s="113"/>
      <c r="D155" s="108">
        <v>4</v>
      </c>
      <c r="H155" s="153" t="s">
        <v>44</v>
      </c>
      <c r="I155" s="163" t="s">
        <v>268</v>
      </c>
      <c r="J155" s="33"/>
      <c r="K155" s="33">
        <v>48</v>
      </c>
      <c r="L155" s="34">
        <v>2017</v>
      </c>
      <c r="M155" s="34">
        <v>2020</v>
      </c>
      <c r="N155" s="45">
        <v>350000</v>
      </c>
      <c r="O155" s="40">
        <f t="shared" si="16"/>
        <v>297500</v>
      </c>
      <c r="P155" s="97">
        <f t="shared" si="15"/>
        <v>52500</v>
      </c>
      <c r="Q155" s="101">
        <f>350000/4</f>
        <v>87500</v>
      </c>
      <c r="R155" s="101">
        <v>87500</v>
      </c>
      <c r="S155" s="101">
        <f>350000/4</f>
        <v>87500</v>
      </c>
      <c r="T155" s="101">
        <v>87500</v>
      </c>
      <c r="U155" s="101"/>
      <c r="V155" s="97">
        <f>SUM(V156)</f>
        <v>350000</v>
      </c>
      <c r="W155" s="188"/>
      <c r="X155" s="101"/>
      <c r="Y155" s="101"/>
      <c r="Z155" s="101"/>
      <c r="AA155" s="101"/>
      <c r="AB155" s="101"/>
      <c r="AC155" s="101"/>
      <c r="AD155" s="101"/>
      <c r="AE155" s="101"/>
      <c r="AF155" s="101"/>
      <c r="AG155" s="101"/>
      <c r="AH155" s="189"/>
      <c r="AI155" s="188"/>
      <c r="AJ155" s="101"/>
      <c r="AK155" s="101"/>
      <c r="AL155" s="101"/>
      <c r="AM155" s="101"/>
      <c r="AN155" s="101"/>
      <c r="AO155" s="101"/>
      <c r="AP155" s="101"/>
      <c r="AQ155" s="101"/>
      <c r="AR155" s="101"/>
      <c r="AS155" s="101"/>
      <c r="AT155" s="189"/>
      <c r="AU155" s="188"/>
      <c r="AV155" s="101"/>
      <c r="AW155" s="101"/>
      <c r="AX155" s="101"/>
      <c r="AY155" s="101"/>
      <c r="AZ155" s="101"/>
      <c r="BA155" s="101"/>
      <c r="BB155" s="101"/>
      <c r="BC155" s="101"/>
      <c r="BD155" s="101"/>
      <c r="BE155" s="101"/>
      <c r="BF155" s="189"/>
      <c r="BG155" s="188"/>
      <c r="BH155" s="101"/>
      <c r="BI155" s="101"/>
      <c r="BJ155" s="101"/>
      <c r="BK155" s="101"/>
      <c r="BL155" s="101"/>
      <c r="BM155" s="101"/>
      <c r="BN155" s="101"/>
      <c r="BO155" s="101"/>
      <c r="BP155" s="101"/>
      <c r="BQ155" s="101"/>
      <c r="BR155" s="189"/>
      <c r="BS155" s="188"/>
      <c r="BT155" s="101"/>
      <c r="BU155" s="101"/>
      <c r="BV155" s="101"/>
      <c r="BW155" s="101"/>
      <c r="BX155" s="101"/>
      <c r="BY155" s="101"/>
      <c r="BZ155" s="101"/>
      <c r="CA155" s="101"/>
      <c r="CB155" s="101"/>
      <c r="CC155" s="101"/>
      <c r="CD155" s="189"/>
      <c r="CE155" s="35"/>
      <c r="CF155" s="35"/>
      <c r="CG155" s="35"/>
    </row>
    <row r="156" spans="1:104" s="127" customFormat="1" ht="36" customHeight="1" outlineLevel="3" x14ac:dyDescent="0.25">
      <c r="A156" s="5"/>
      <c r="B156" s="5"/>
      <c r="C156" s="113"/>
      <c r="D156" s="108"/>
      <c r="E156" s="127">
        <v>1</v>
      </c>
      <c r="H156" s="152" t="s">
        <v>267</v>
      </c>
      <c r="I156" s="162" t="s">
        <v>266</v>
      </c>
      <c r="J156" s="96"/>
      <c r="K156" s="96"/>
      <c r="L156" s="14"/>
      <c r="M156" s="14"/>
      <c r="N156" s="54">
        <v>350000</v>
      </c>
      <c r="O156" s="46">
        <f t="shared" si="16"/>
        <v>297500</v>
      </c>
      <c r="P156" s="80">
        <f t="shared" si="15"/>
        <v>52500</v>
      </c>
      <c r="Q156" s="136">
        <v>87500</v>
      </c>
      <c r="R156" s="136">
        <v>87500</v>
      </c>
      <c r="S156" s="136">
        <v>87500</v>
      </c>
      <c r="T156" s="136">
        <v>87500</v>
      </c>
      <c r="U156" s="128"/>
      <c r="V156" s="80">
        <f>SUM(Q156:U156)</f>
        <v>350000</v>
      </c>
      <c r="W156" s="190"/>
      <c r="X156" s="129"/>
      <c r="Y156" s="130"/>
      <c r="Z156" s="130"/>
      <c r="AA156" s="131"/>
      <c r="AB156" s="131"/>
      <c r="AC156" s="131"/>
      <c r="AD156" s="131"/>
      <c r="AE156" s="131"/>
      <c r="AF156" s="131"/>
      <c r="AG156" s="131"/>
      <c r="AH156" s="191"/>
      <c r="AI156" s="218"/>
      <c r="AJ156" s="131"/>
      <c r="AK156" s="131"/>
      <c r="AL156" s="131"/>
      <c r="AM156" s="131"/>
      <c r="AN156" s="131"/>
      <c r="AO156" s="131"/>
      <c r="AP156" s="131"/>
      <c r="AQ156" s="131"/>
      <c r="AR156" s="131"/>
      <c r="AS156" s="131"/>
      <c r="AT156" s="191"/>
      <c r="AU156" s="218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131"/>
      <c r="BF156" s="191"/>
      <c r="BG156" s="218"/>
      <c r="BH156" s="131"/>
      <c r="BI156" s="131"/>
      <c r="BJ156" s="131"/>
      <c r="BK156" s="131"/>
      <c r="BL156" s="131"/>
      <c r="BM156" s="131"/>
      <c r="BN156" s="131"/>
      <c r="BO156" s="131"/>
      <c r="BP156" s="131"/>
      <c r="BQ156" s="131"/>
      <c r="BR156" s="191"/>
      <c r="BS156" s="243"/>
      <c r="BT156" s="137"/>
      <c r="BU156" s="137"/>
      <c r="BV156" s="137"/>
      <c r="BW156" s="137"/>
      <c r="BX156" s="137"/>
      <c r="BY156" s="128"/>
      <c r="BZ156" s="128"/>
      <c r="CA156" s="128"/>
      <c r="CB156" s="128"/>
      <c r="CC156" s="128"/>
      <c r="CD156" s="193"/>
      <c r="CE156" s="126"/>
      <c r="CF156" s="126"/>
      <c r="CG156" s="126"/>
    </row>
    <row r="157" spans="1:104" s="108" customFormat="1" ht="31.5" customHeight="1" outlineLevel="3" collapsed="1" x14ac:dyDescent="0.25">
      <c r="A157" s="107"/>
      <c r="B157" s="107"/>
      <c r="C157" s="113"/>
      <c r="D157" s="108">
        <v>5</v>
      </c>
      <c r="H157" s="153" t="s">
        <v>45</v>
      </c>
      <c r="I157" s="163" t="s">
        <v>260</v>
      </c>
      <c r="J157" s="33"/>
      <c r="K157" s="33">
        <v>48</v>
      </c>
      <c r="L157" s="34">
        <v>2018</v>
      </c>
      <c r="M157" s="34">
        <v>2021</v>
      </c>
      <c r="N157" s="45">
        <v>200000</v>
      </c>
      <c r="O157" s="40">
        <f t="shared" si="16"/>
        <v>170000</v>
      </c>
      <c r="P157" s="97">
        <f t="shared" si="15"/>
        <v>30000</v>
      </c>
      <c r="Q157" s="97"/>
      <c r="R157" s="101">
        <f>200000/4</f>
        <v>50000</v>
      </c>
      <c r="S157" s="101">
        <v>50000</v>
      </c>
      <c r="T157" s="101">
        <v>50000</v>
      </c>
      <c r="U157" s="101">
        <v>50000</v>
      </c>
      <c r="V157" s="97">
        <f>SUM(V158)</f>
        <v>200000</v>
      </c>
      <c r="W157" s="188"/>
      <c r="X157" s="101"/>
      <c r="Y157" s="101"/>
      <c r="Z157" s="101"/>
      <c r="AA157" s="101"/>
      <c r="AB157" s="101"/>
      <c r="AC157" s="101"/>
      <c r="AD157" s="101"/>
      <c r="AE157" s="101"/>
      <c r="AF157" s="101"/>
      <c r="AG157" s="101"/>
      <c r="AH157" s="189"/>
      <c r="AI157" s="188"/>
      <c r="AJ157" s="101"/>
      <c r="AK157" s="101"/>
      <c r="AL157" s="101"/>
      <c r="AM157" s="101"/>
      <c r="AN157" s="101"/>
      <c r="AO157" s="101"/>
      <c r="AP157" s="101"/>
      <c r="AQ157" s="101"/>
      <c r="AR157" s="101"/>
      <c r="AS157" s="101"/>
      <c r="AT157" s="189"/>
      <c r="AU157" s="188"/>
      <c r="AV157" s="101"/>
      <c r="AW157" s="101"/>
      <c r="AX157" s="101"/>
      <c r="AY157" s="101"/>
      <c r="AZ157" s="101"/>
      <c r="BA157" s="101"/>
      <c r="BB157" s="101"/>
      <c r="BC157" s="101"/>
      <c r="BD157" s="101"/>
      <c r="BE157" s="101"/>
      <c r="BF157" s="189"/>
      <c r="BG157" s="188"/>
      <c r="BH157" s="101"/>
      <c r="BI157" s="101"/>
      <c r="BJ157" s="101"/>
      <c r="BK157" s="101"/>
      <c r="BL157" s="101"/>
      <c r="BM157" s="101"/>
      <c r="BN157" s="101"/>
      <c r="BO157" s="101"/>
      <c r="BP157" s="101"/>
      <c r="BQ157" s="101"/>
      <c r="BR157" s="189"/>
      <c r="BS157" s="188"/>
      <c r="BT157" s="101"/>
      <c r="BU157" s="101"/>
      <c r="BV157" s="101"/>
      <c r="BW157" s="101"/>
      <c r="BX157" s="101"/>
      <c r="BY157" s="101"/>
      <c r="BZ157" s="101"/>
      <c r="CA157" s="101"/>
      <c r="CB157" s="101"/>
      <c r="CC157" s="101"/>
      <c r="CD157" s="189"/>
      <c r="CE157" s="35"/>
      <c r="CF157" s="35"/>
      <c r="CG157" s="35"/>
    </row>
    <row r="158" spans="1:104" s="127" customFormat="1" ht="30" outlineLevel="3" x14ac:dyDescent="0.25">
      <c r="A158" s="5"/>
      <c r="B158" s="5"/>
      <c r="C158" s="113"/>
      <c r="D158" s="108"/>
      <c r="E158" s="127">
        <v>1</v>
      </c>
      <c r="H158" s="154" t="s">
        <v>269</v>
      </c>
      <c r="I158" s="162" t="s">
        <v>313</v>
      </c>
      <c r="J158" s="96"/>
      <c r="K158" s="96"/>
      <c r="L158" s="14"/>
      <c r="M158" s="14"/>
      <c r="N158" s="54">
        <v>200000</v>
      </c>
      <c r="O158" s="46">
        <f t="shared" si="16"/>
        <v>170000</v>
      </c>
      <c r="P158" s="80">
        <f t="shared" si="15"/>
        <v>30000</v>
      </c>
      <c r="Q158" s="80"/>
      <c r="R158" s="128">
        <v>50000</v>
      </c>
      <c r="S158" s="128">
        <v>50000</v>
      </c>
      <c r="T158" s="128">
        <v>50000</v>
      </c>
      <c r="U158" s="128">
        <v>50000</v>
      </c>
      <c r="V158" s="80">
        <f>SUM(R158:U158)</f>
        <v>200000</v>
      </c>
      <c r="W158" s="192"/>
      <c r="X158" s="128"/>
      <c r="Y158" s="128"/>
      <c r="Z158" s="128"/>
      <c r="AA158" s="128"/>
      <c r="AB158" s="128"/>
      <c r="AC158" s="128"/>
      <c r="AD158" s="128"/>
      <c r="AE158" s="128"/>
      <c r="AF158" s="128"/>
      <c r="AG158" s="128"/>
      <c r="AH158" s="193"/>
      <c r="AI158" s="220"/>
      <c r="AJ158" s="132"/>
      <c r="AK158" s="132"/>
      <c r="AL158" s="129"/>
      <c r="AM158" s="129"/>
      <c r="AN158" s="130"/>
      <c r="AO158" s="130"/>
      <c r="AP158" s="131"/>
      <c r="AQ158" s="131"/>
      <c r="AR158" s="128"/>
      <c r="AS158" s="128"/>
      <c r="AT158" s="193"/>
      <c r="AU158" s="192"/>
      <c r="AV158" s="128"/>
      <c r="AW158" s="128"/>
      <c r="AX158" s="128"/>
      <c r="AY158" s="129"/>
      <c r="AZ158" s="129"/>
      <c r="BA158" s="130"/>
      <c r="BB158" s="130"/>
      <c r="BC158" s="131"/>
      <c r="BD158" s="131"/>
      <c r="BE158" s="128"/>
      <c r="BF158" s="193"/>
      <c r="BG158" s="192"/>
      <c r="BH158" s="128"/>
      <c r="BI158" s="128"/>
      <c r="BJ158" s="129"/>
      <c r="BK158" s="129"/>
      <c r="BL158" s="130"/>
      <c r="BM158" s="130"/>
      <c r="BN158" s="131"/>
      <c r="BO158" s="131"/>
      <c r="BP158" s="128"/>
      <c r="BQ158" s="128"/>
      <c r="BR158" s="193"/>
      <c r="BS158" s="192"/>
      <c r="BT158" s="128"/>
      <c r="BU158" s="128"/>
      <c r="BV158" s="128"/>
      <c r="BW158" s="128"/>
      <c r="BX158" s="128"/>
      <c r="BY158" s="128"/>
      <c r="BZ158" s="128"/>
      <c r="CA158" s="128"/>
      <c r="CB158" s="128"/>
      <c r="CC158" s="128"/>
      <c r="CD158" s="193"/>
      <c r="CE158" s="126"/>
      <c r="CF158" s="126"/>
      <c r="CG158" s="126"/>
    </row>
    <row r="159" spans="1:104" s="108" customFormat="1" ht="31.5" customHeight="1" outlineLevel="3" collapsed="1" x14ac:dyDescent="0.25">
      <c r="A159" s="107"/>
      <c r="B159" s="107"/>
      <c r="C159" s="113"/>
      <c r="D159" s="108">
        <v>6</v>
      </c>
      <c r="H159" s="153" t="s">
        <v>46</v>
      </c>
      <c r="I159" s="163" t="s">
        <v>388</v>
      </c>
      <c r="J159" s="33"/>
      <c r="K159" s="33">
        <v>60</v>
      </c>
      <c r="L159" s="34">
        <v>2017</v>
      </c>
      <c r="M159" s="34">
        <v>2021</v>
      </c>
      <c r="N159" s="45">
        <f>35000+60000+1235000</f>
        <v>1330000</v>
      </c>
      <c r="O159" s="40">
        <f t="shared" si="16"/>
        <v>1130500</v>
      </c>
      <c r="P159" s="97">
        <f t="shared" si="15"/>
        <v>199500</v>
      </c>
      <c r="Q159" s="97">
        <v>166000</v>
      </c>
      <c r="R159" s="101">
        <v>266000</v>
      </c>
      <c r="S159" s="101">
        <v>266000</v>
      </c>
      <c r="T159" s="101">
        <v>266000</v>
      </c>
      <c r="U159" s="101">
        <v>366000</v>
      </c>
      <c r="V159" s="97">
        <f>SUM(V160:V161)</f>
        <v>1330000</v>
      </c>
      <c r="W159" s="188"/>
      <c r="X159" s="101"/>
      <c r="Y159" s="101"/>
      <c r="Z159" s="101"/>
      <c r="AA159" s="101"/>
      <c r="AB159" s="101"/>
      <c r="AC159" s="101"/>
      <c r="AD159" s="101"/>
      <c r="AE159" s="101"/>
      <c r="AF159" s="101"/>
      <c r="AG159" s="101"/>
      <c r="AH159" s="189"/>
      <c r="AI159" s="188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89"/>
      <c r="AU159" s="188"/>
      <c r="AV159" s="101"/>
      <c r="AW159" s="101"/>
      <c r="AX159" s="101"/>
      <c r="AY159" s="101"/>
      <c r="AZ159" s="101"/>
      <c r="BA159" s="101"/>
      <c r="BB159" s="101"/>
      <c r="BC159" s="101"/>
      <c r="BD159" s="101"/>
      <c r="BE159" s="101"/>
      <c r="BF159" s="189"/>
      <c r="BG159" s="188"/>
      <c r="BH159" s="101"/>
      <c r="BI159" s="101"/>
      <c r="BJ159" s="101"/>
      <c r="BK159" s="101"/>
      <c r="BL159" s="101"/>
      <c r="BM159" s="101"/>
      <c r="BN159" s="101"/>
      <c r="BO159" s="101"/>
      <c r="BP159" s="101"/>
      <c r="BQ159" s="101"/>
      <c r="BR159" s="189"/>
      <c r="BS159" s="188"/>
      <c r="BT159" s="101"/>
      <c r="BU159" s="101"/>
      <c r="BV159" s="101"/>
      <c r="BW159" s="101"/>
      <c r="BX159" s="101"/>
      <c r="BY159" s="101"/>
      <c r="BZ159" s="101"/>
      <c r="CA159" s="101"/>
      <c r="CB159" s="101"/>
      <c r="CC159" s="101"/>
      <c r="CD159" s="189"/>
      <c r="CE159" s="35"/>
      <c r="CF159" s="35"/>
      <c r="CG159" s="35"/>
    </row>
    <row r="160" spans="1:104" s="127" customFormat="1" ht="34.5" customHeight="1" outlineLevel="3" x14ac:dyDescent="0.25">
      <c r="A160" s="5"/>
      <c r="B160" s="5"/>
      <c r="C160" s="113"/>
      <c r="D160" s="108"/>
      <c r="E160" s="127">
        <v>1</v>
      </c>
      <c r="H160" s="152" t="s">
        <v>270</v>
      </c>
      <c r="I160" s="162" t="s">
        <v>321</v>
      </c>
      <c r="J160" s="96"/>
      <c r="K160" s="96"/>
      <c r="L160" s="14"/>
      <c r="M160" s="14"/>
      <c r="N160" s="54">
        <v>665000</v>
      </c>
      <c r="O160" s="46">
        <f t="shared" si="16"/>
        <v>565250</v>
      </c>
      <c r="P160" s="80">
        <f t="shared" si="15"/>
        <v>99750</v>
      </c>
      <c r="Q160" s="80">
        <f>+N160/5</f>
        <v>133000</v>
      </c>
      <c r="R160" s="136">
        <v>133000</v>
      </c>
      <c r="S160" s="136">
        <v>133000</v>
      </c>
      <c r="T160" s="136">
        <v>133000</v>
      </c>
      <c r="U160" s="136">
        <v>133000</v>
      </c>
      <c r="V160" s="80">
        <f>SUM(Q160:U160)</f>
        <v>665000</v>
      </c>
      <c r="W160" s="190"/>
      <c r="X160" s="129"/>
      <c r="Y160" s="130"/>
      <c r="Z160" s="130"/>
      <c r="AA160" s="131"/>
      <c r="AB160" s="131"/>
      <c r="AC160" s="137"/>
      <c r="AD160" s="131"/>
      <c r="AE160" s="131"/>
      <c r="AF160" s="131"/>
      <c r="AG160" s="131"/>
      <c r="AH160" s="191"/>
      <c r="AI160" s="218"/>
      <c r="AJ160" s="131"/>
      <c r="AK160" s="131"/>
      <c r="AL160" s="131"/>
      <c r="AM160" s="131"/>
      <c r="AN160" s="131"/>
      <c r="AO160" s="131"/>
      <c r="AP160" s="131"/>
      <c r="AQ160" s="131"/>
      <c r="AR160" s="131"/>
      <c r="AS160" s="131"/>
      <c r="AT160" s="191"/>
      <c r="AU160" s="218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131"/>
      <c r="BF160" s="191"/>
      <c r="BG160" s="218"/>
      <c r="BH160" s="131"/>
      <c r="BI160" s="131"/>
      <c r="BJ160" s="131"/>
      <c r="BK160" s="131"/>
      <c r="BL160" s="131"/>
      <c r="BM160" s="131"/>
      <c r="BN160" s="131"/>
      <c r="BO160" s="131"/>
      <c r="BP160" s="131"/>
      <c r="BQ160" s="131"/>
      <c r="BR160" s="191"/>
      <c r="BS160" s="218"/>
      <c r="BT160" s="131"/>
      <c r="BU160" s="131"/>
      <c r="BV160" s="131"/>
      <c r="BW160" s="131"/>
      <c r="BX160" s="131"/>
      <c r="BY160" s="131"/>
      <c r="BZ160" s="131"/>
      <c r="CA160" s="131"/>
      <c r="CB160" s="131"/>
      <c r="CC160" s="131"/>
      <c r="CD160" s="191"/>
      <c r="CE160" s="126"/>
      <c r="CF160" s="126"/>
      <c r="CG160" s="126"/>
    </row>
    <row r="161" spans="1:85" s="127" customFormat="1" ht="23.25" customHeight="1" outlineLevel="3" x14ac:dyDescent="0.25">
      <c r="A161" s="5"/>
      <c r="B161" s="5"/>
      <c r="C161" s="113"/>
      <c r="D161" s="108"/>
      <c r="E161" s="127">
        <v>2</v>
      </c>
      <c r="H161" s="152" t="s">
        <v>271</v>
      </c>
      <c r="I161" s="162" t="s">
        <v>394</v>
      </c>
      <c r="J161" s="96"/>
      <c r="K161" s="96"/>
      <c r="L161" s="14"/>
      <c r="M161" s="14"/>
      <c r="N161" s="54">
        <v>665000</v>
      </c>
      <c r="O161" s="46">
        <f t="shared" si="16"/>
        <v>565250</v>
      </c>
      <c r="P161" s="80">
        <f t="shared" si="15"/>
        <v>99750</v>
      </c>
      <c r="Q161" s="80">
        <f>+N161/5</f>
        <v>133000</v>
      </c>
      <c r="R161" s="136">
        <v>133000</v>
      </c>
      <c r="S161" s="136">
        <v>133000</v>
      </c>
      <c r="T161" s="136">
        <v>133000</v>
      </c>
      <c r="U161" s="136">
        <v>133000</v>
      </c>
      <c r="V161" s="80">
        <f>SUM(Q161:U161)</f>
        <v>665000</v>
      </c>
      <c r="W161" s="190"/>
      <c r="X161" s="129"/>
      <c r="Y161" s="130"/>
      <c r="Z161" s="130"/>
      <c r="AA161" s="131"/>
      <c r="AB161" s="131"/>
      <c r="AC161" s="137"/>
      <c r="AD161" s="131"/>
      <c r="AE161" s="131"/>
      <c r="AF161" s="131"/>
      <c r="AG161" s="131"/>
      <c r="AH161" s="191"/>
      <c r="AI161" s="218"/>
      <c r="AJ161" s="131"/>
      <c r="AK161" s="131"/>
      <c r="AL161" s="131"/>
      <c r="AM161" s="131"/>
      <c r="AN161" s="131"/>
      <c r="AO161" s="131"/>
      <c r="AP161" s="131"/>
      <c r="AQ161" s="131"/>
      <c r="AR161" s="131"/>
      <c r="AS161" s="131"/>
      <c r="AT161" s="191"/>
      <c r="AU161" s="218"/>
      <c r="AV161" s="131"/>
      <c r="AW161" s="131"/>
      <c r="AX161" s="131"/>
      <c r="AY161" s="131"/>
      <c r="AZ161" s="131"/>
      <c r="BA161" s="131"/>
      <c r="BB161" s="131"/>
      <c r="BC161" s="131"/>
      <c r="BD161" s="131"/>
      <c r="BE161" s="131"/>
      <c r="BF161" s="191"/>
      <c r="BG161" s="218"/>
      <c r="BH161" s="131"/>
      <c r="BI161" s="131"/>
      <c r="BJ161" s="131"/>
      <c r="BK161" s="131"/>
      <c r="BL161" s="131"/>
      <c r="BM161" s="131"/>
      <c r="BN161" s="131"/>
      <c r="BO161" s="131"/>
      <c r="BP161" s="131"/>
      <c r="BQ161" s="131"/>
      <c r="BR161" s="191"/>
      <c r="BS161" s="218"/>
      <c r="BT161" s="131"/>
      <c r="BU161" s="131"/>
      <c r="BV161" s="131"/>
      <c r="BW161" s="131"/>
      <c r="BX161" s="131"/>
      <c r="BY161" s="131"/>
      <c r="BZ161" s="131"/>
      <c r="CA161" s="131"/>
      <c r="CB161" s="131"/>
      <c r="CC161" s="131"/>
      <c r="CD161" s="191"/>
      <c r="CE161" s="126"/>
      <c r="CF161" s="126"/>
      <c r="CG161" s="126"/>
    </row>
    <row r="162" spans="1:85" s="100" customFormat="1" ht="42.75" customHeight="1" outlineLevel="2" x14ac:dyDescent="0.25">
      <c r="C162" s="100">
        <v>2</v>
      </c>
      <c r="D162" s="116"/>
      <c r="H162" s="152" t="s">
        <v>40</v>
      </c>
      <c r="I162" s="159" t="s">
        <v>248</v>
      </c>
      <c r="J162" s="96">
        <v>2021</v>
      </c>
      <c r="K162" s="96"/>
      <c r="L162" s="14"/>
      <c r="M162" s="14"/>
      <c r="N162" s="44">
        <v>2500000</v>
      </c>
      <c r="O162" s="44">
        <f t="shared" si="16"/>
        <v>2125000</v>
      </c>
      <c r="P162" s="20">
        <f t="shared" si="15"/>
        <v>375000</v>
      </c>
      <c r="Q162" s="20">
        <f t="shared" ref="Q162:V162" si="19">+Q163+Q166+Q170+Q174</f>
        <v>50000</v>
      </c>
      <c r="R162" s="20">
        <f t="shared" si="19"/>
        <v>300000</v>
      </c>
      <c r="S162" s="20">
        <f t="shared" si="19"/>
        <v>500000</v>
      </c>
      <c r="T162" s="20">
        <f t="shared" si="19"/>
        <v>500000</v>
      </c>
      <c r="U162" s="20">
        <f t="shared" si="19"/>
        <v>1150000</v>
      </c>
      <c r="V162" s="20">
        <f t="shared" si="19"/>
        <v>2500000</v>
      </c>
      <c r="W162" s="180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81"/>
      <c r="AI162" s="180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81"/>
      <c r="AU162" s="180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81"/>
      <c r="BG162" s="180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81"/>
      <c r="BS162" s="180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81"/>
      <c r="CE162" s="99"/>
      <c r="CF162" s="99"/>
      <c r="CG162" s="99"/>
    </row>
    <row r="163" spans="1:85" s="108" customFormat="1" ht="30" outlineLevel="3" x14ac:dyDescent="0.25">
      <c r="A163" s="116"/>
      <c r="B163" s="116"/>
      <c r="C163" s="116"/>
      <c r="D163" s="108">
        <v>1</v>
      </c>
      <c r="H163" s="153" t="s">
        <v>47</v>
      </c>
      <c r="I163" s="160" t="s">
        <v>245</v>
      </c>
      <c r="J163" s="33"/>
      <c r="K163" s="33">
        <v>60</v>
      </c>
      <c r="L163" s="34">
        <v>2017</v>
      </c>
      <c r="M163" s="34">
        <v>2021</v>
      </c>
      <c r="N163" s="45">
        <f>+N162/4</f>
        <v>625000</v>
      </c>
      <c r="O163" s="40">
        <f t="shared" si="16"/>
        <v>531250</v>
      </c>
      <c r="P163" s="97">
        <f t="shared" si="15"/>
        <v>93750</v>
      </c>
      <c r="Q163" s="97">
        <v>25000</v>
      </c>
      <c r="R163" s="101">
        <v>125000</v>
      </c>
      <c r="S163" s="101">
        <v>125000</v>
      </c>
      <c r="T163" s="101">
        <v>125000</v>
      </c>
      <c r="U163" s="101">
        <v>225000</v>
      </c>
      <c r="V163" s="97">
        <f>SUM(V164:V165)</f>
        <v>625000</v>
      </c>
      <c r="W163" s="194"/>
      <c r="X163" s="110"/>
      <c r="Y163" s="110"/>
      <c r="Z163" s="110"/>
      <c r="AA163" s="110"/>
      <c r="AB163" s="110"/>
      <c r="AC163" s="110"/>
      <c r="AD163" s="110"/>
      <c r="AE163" s="110"/>
      <c r="AF163" s="110"/>
      <c r="AG163" s="110"/>
      <c r="AH163" s="195"/>
      <c r="AI163" s="194"/>
      <c r="AJ163" s="110"/>
      <c r="AK163" s="110"/>
      <c r="AL163" s="110"/>
      <c r="AM163" s="110"/>
      <c r="AN163" s="110"/>
      <c r="AO163" s="110"/>
      <c r="AP163" s="110"/>
      <c r="AQ163" s="110"/>
      <c r="AR163" s="110"/>
      <c r="AS163" s="110"/>
      <c r="AT163" s="195"/>
      <c r="AU163" s="194"/>
      <c r="AV163" s="110"/>
      <c r="AW163" s="110"/>
      <c r="AX163" s="110"/>
      <c r="AY163" s="110"/>
      <c r="AZ163" s="110"/>
      <c r="BA163" s="110"/>
      <c r="BB163" s="110"/>
      <c r="BC163" s="110"/>
      <c r="BD163" s="110"/>
      <c r="BE163" s="110"/>
      <c r="BF163" s="195"/>
      <c r="BG163" s="194"/>
      <c r="BH163" s="110"/>
      <c r="BI163" s="110"/>
      <c r="BJ163" s="110"/>
      <c r="BK163" s="110"/>
      <c r="BL163" s="110"/>
      <c r="BM163" s="110"/>
      <c r="BN163" s="110"/>
      <c r="BO163" s="110"/>
      <c r="BP163" s="110"/>
      <c r="BQ163" s="110"/>
      <c r="BR163" s="195"/>
      <c r="BS163" s="194"/>
      <c r="BT163" s="110"/>
      <c r="BU163" s="110"/>
      <c r="BV163" s="110"/>
      <c r="BW163" s="110"/>
      <c r="BX163" s="110"/>
      <c r="BY163" s="110"/>
      <c r="BZ163" s="110"/>
      <c r="CA163" s="110"/>
      <c r="CB163" s="110"/>
      <c r="CC163" s="110"/>
      <c r="CD163" s="195"/>
      <c r="CE163" s="35"/>
      <c r="CF163" s="35"/>
      <c r="CG163" s="35"/>
    </row>
    <row r="164" spans="1:85" s="127" customFormat="1" ht="28.5" customHeight="1" outlineLevel="3" x14ac:dyDescent="0.25">
      <c r="A164" s="5"/>
      <c r="B164" s="5"/>
      <c r="C164" s="113"/>
      <c r="D164" s="108"/>
      <c r="E164" s="127">
        <v>1</v>
      </c>
      <c r="H164" s="152" t="s">
        <v>47</v>
      </c>
      <c r="I164" s="162" t="s">
        <v>322</v>
      </c>
      <c r="J164" s="96"/>
      <c r="K164" s="96"/>
      <c r="L164" s="14"/>
      <c r="M164" s="14"/>
      <c r="N164" s="54">
        <f>+N163*0.5</f>
        <v>312500</v>
      </c>
      <c r="O164" s="46">
        <f t="shared" si="16"/>
        <v>265625</v>
      </c>
      <c r="P164" s="80">
        <f t="shared" si="15"/>
        <v>46875</v>
      </c>
      <c r="Q164" s="80">
        <v>25000</v>
      </c>
      <c r="R164" s="136">
        <v>62500</v>
      </c>
      <c r="S164" s="136">
        <v>62500</v>
      </c>
      <c r="T164" s="136">
        <v>62500</v>
      </c>
      <c r="U164" s="136">
        <v>112500</v>
      </c>
      <c r="V164" s="80">
        <f>SUM(Q164:U164)</f>
        <v>325000</v>
      </c>
      <c r="W164" s="190"/>
      <c r="X164" s="129"/>
      <c r="Y164" s="130"/>
      <c r="Z164" s="130"/>
      <c r="AA164" s="131"/>
      <c r="AB164" s="131"/>
      <c r="AC164" s="137"/>
      <c r="AD164" s="131"/>
      <c r="AE164" s="131"/>
      <c r="AF164" s="131"/>
      <c r="AG164" s="131"/>
      <c r="AH164" s="191"/>
      <c r="AI164" s="218"/>
      <c r="AJ164" s="131"/>
      <c r="AK164" s="131"/>
      <c r="AL164" s="131"/>
      <c r="AM164" s="131"/>
      <c r="AN164" s="131"/>
      <c r="AO164" s="131"/>
      <c r="AP164" s="131"/>
      <c r="AQ164" s="131"/>
      <c r="AR164" s="131"/>
      <c r="AS164" s="131"/>
      <c r="AT164" s="191"/>
      <c r="AU164" s="218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131"/>
      <c r="BF164" s="191"/>
      <c r="BG164" s="218"/>
      <c r="BH164" s="131"/>
      <c r="BI164" s="131"/>
      <c r="BJ164" s="131"/>
      <c r="BK164" s="131"/>
      <c r="BL164" s="131"/>
      <c r="BM164" s="131"/>
      <c r="BN164" s="131"/>
      <c r="BO164" s="131"/>
      <c r="BP164" s="131"/>
      <c r="BQ164" s="131"/>
      <c r="BR164" s="191"/>
      <c r="BS164" s="218"/>
      <c r="BT164" s="131"/>
      <c r="BU164" s="131"/>
      <c r="BV164" s="131"/>
      <c r="BW164" s="131"/>
      <c r="BX164" s="131"/>
      <c r="BY164" s="131"/>
      <c r="BZ164" s="131"/>
      <c r="CA164" s="131"/>
      <c r="CB164" s="131"/>
      <c r="CC164" s="131"/>
      <c r="CD164" s="191"/>
      <c r="CE164" s="126"/>
      <c r="CF164" s="126"/>
      <c r="CG164" s="126"/>
    </row>
    <row r="165" spans="1:85" s="127" customFormat="1" ht="23.25" customHeight="1" outlineLevel="3" x14ac:dyDescent="0.25">
      <c r="A165" s="5"/>
      <c r="B165" s="5"/>
      <c r="C165" s="113"/>
      <c r="D165" s="108"/>
      <c r="E165" s="127">
        <v>2</v>
      </c>
      <c r="H165" s="152" t="s">
        <v>47</v>
      </c>
      <c r="I165" s="162" t="s">
        <v>393</v>
      </c>
      <c r="J165" s="96"/>
      <c r="K165" s="96"/>
      <c r="L165" s="14"/>
      <c r="M165" s="14"/>
      <c r="N165" s="54">
        <f>+N163*0.5</f>
        <v>312500</v>
      </c>
      <c r="O165" s="46">
        <f t="shared" si="16"/>
        <v>265625</v>
      </c>
      <c r="P165" s="80">
        <f t="shared" si="15"/>
        <v>46875</v>
      </c>
      <c r="Q165" s="80"/>
      <c r="R165" s="136">
        <v>62500</v>
      </c>
      <c r="S165" s="136">
        <v>62500</v>
      </c>
      <c r="T165" s="136">
        <v>62500</v>
      </c>
      <c r="U165" s="136">
        <v>112500</v>
      </c>
      <c r="V165" s="80">
        <f>SUM(Q165:U165)</f>
        <v>300000</v>
      </c>
      <c r="W165" s="190"/>
      <c r="X165" s="129"/>
      <c r="Y165" s="130"/>
      <c r="Z165" s="130"/>
      <c r="AA165" s="131"/>
      <c r="AB165" s="131"/>
      <c r="AC165" s="137"/>
      <c r="AD165" s="131"/>
      <c r="AE165" s="131"/>
      <c r="AF165" s="131"/>
      <c r="AG165" s="131"/>
      <c r="AH165" s="191"/>
      <c r="AI165" s="218"/>
      <c r="AJ165" s="131"/>
      <c r="AK165" s="131"/>
      <c r="AL165" s="131"/>
      <c r="AM165" s="131"/>
      <c r="AN165" s="131"/>
      <c r="AO165" s="131"/>
      <c r="AP165" s="131"/>
      <c r="AQ165" s="131"/>
      <c r="AR165" s="131"/>
      <c r="AS165" s="131"/>
      <c r="AT165" s="191"/>
      <c r="AU165" s="218"/>
      <c r="AV165" s="131"/>
      <c r="AW165" s="131"/>
      <c r="AX165" s="131"/>
      <c r="AY165" s="131"/>
      <c r="AZ165" s="131"/>
      <c r="BA165" s="131"/>
      <c r="BB165" s="131"/>
      <c r="BC165" s="131"/>
      <c r="BD165" s="131"/>
      <c r="BE165" s="131"/>
      <c r="BF165" s="191"/>
      <c r="BG165" s="218"/>
      <c r="BH165" s="131"/>
      <c r="BI165" s="131"/>
      <c r="BJ165" s="131"/>
      <c r="BK165" s="131"/>
      <c r="BL165" s="131"/>
      <c r="BM165" s="131"/>
      <c r="BN165" s="131"/>
      <c r="BO165" s="131"/>
      <c r="BP165" s="131"/>
      <c r="BQ165" s="131"/>
      <c r="BR165" s="191"/>
      <c r="BS165" s="218"/>
      <c r="BT165" s="131"/>
      <c r="BU165" s="131"/>
      <c r="BV165" s="131"/>
      <c r="BW165" s="131"/>
      <c r="BX165" s="131"/>
      <c r="BY165" s="131"/>
      <c r="BZ165" s="131"/>
      <c r="CA165" s="131"/>
      <c r="CB165" s="131"/>
      <c r="CC165" s="131"/>
      <c r="CD165" s="191"/>
      <c r="CE165" s="126"/>
      <c r="CF165" s="126"/>
      <c r="CG165" s="126"/>
    </row>
    <row r="166" spans="1:85" s="108" customFormat="1" ht="30.75" customHeight="1" outlineLevel="3" x14ac:dyDescent="0.25">
      <c r="A166" s="116"/>
      <c r="B166" s="116"/>
      <c r="C166" s="116"/>
      <c r="D166" s="108">
        <v>2</v>
      </c>
      <c r="H166" s="153" t="s">
        <v>48</v>
      </c>
      <c r="I166" s="160" t="s">
        <v>246</v>
      </c>
      <c r="J166" s="33"/>
      <c r="K166" s="33">
        <v>60</v>
      </c>
      <c r="L166" s="34">
        <v>2017</v>
      </c>
      <c r="M166" s="34">
        <v>2021</v>
      </c>
      <c r="N166" s="45">
        <v>625000</v>
      </c>
      <c r="O166" s="40">
        <f t="shared" si="16"/>
        <v>531250</v>
      </c>
      <c r="P166" s="97">
        <f t="shared" si="15"/>
        <v>93750</v>
      </c>
      <c r="Q166" s="97">
        <v>25000</v>
      </c>
      <c r="R166" s="101">
        <v>125000</v>
      </c>
      <c r="S166" s="101">
        <v>125000</v>
      </c>
      <c r="T166" s="101">
        <v>125000</v>
      </c>
      <c r="U166" s="101">
        <v>225000</v>
      </c>
      <c r="V166" s="97">
        <f>SUM(V167:V169)</f>
        <v>625000</v>
      </c>
      <c r="W166" s="194"/>
      <c r="X166" s="110"/>
      <c r="Y166" s="110"/>
      <c r="Z166" s="110"/>
      <c r="AA166" s="110"/>
      <c r="AB166" s="110"/>
      <c r="AC166" s="110"/>
      <c r="AD166" s="110"/>
      <c r="AE166" s="110"/>
      <c r="AF166" s="110"/>
      <c r="AG166" s="110"/>
      <c r="AH166" s="195"/>
      <c r="AI166" s="194"/>
      <c r="AJ166" s="110"/>
      <c r="AK166" s="110"/>
      <c r="AL166" s="110"/>
      <c r="AM166" s="110"/>
      <c r="AN166" s="110"/>
      <c r="AO166" s="110"/>
      <c r="AP166" s="110"/>
      <c r="AQ166" s="110"/>
      <c r="AR166" s="110"/>
      <c r="AS166" s="110"/>
      <c r="AT166" s="195"/>
      <c r="AU166" s="194"/>
      <c r="AV166" s="110"/>
      <c r="AW166" s="110"/>
      <c r="AX166" s="110"/>
      <c r="AY166" s="110"/>
      <c r="AZ166" s="110"/>
      <c r="BA166" s="110"/>
      <c r="BB166" s="110"/>
      <c r="BC166" s="110"/>
      <c r="BD166" s="110"/>
      <c r="BE166" s="110"/>
      <c r="BF166" s="195"/>
      <c r="BG166" s="194"/>
      <c r="BH166" s="110"/>
      <c r="BI166" s="110"/>
      <c r="BJ166" s="110"/>
      <c r="BK166" s="110"/>
      <c r="BL166" s="110"/>
      <c r="BM166" s="110"/>
      <c r="BN166" s="110"/>
      <c r="BO166" s="110"/>
      <c r="BP166" s="110"/>
      <c r="BQ166" s="110"/>
      <c r="BR166" s="195"/>
      <c r="BS166" s="194"/>
      <c r="BT166" s="110"/>
      <c r="BU166" s="110"/>
      <c r="BV166" s="110"/>
      <c r="BW166" s="110"/>
      <c r="BX166" s="110"/>
      <c r="BY166" s="110"/>
      <c r="BZ166" s="110"/>
      <c r="CA166" s="110"/>
      <c r="CB166" s="110"/>
      <c r="CC166" s="110"/>
      <c r="CD166" s="195"/>
      <c r="CE166" s="35"/>
      <c r="CF166" s="35"/>
      <c r="CG166" s="35"/>
    </row>
    <row r="167" spans="1:85" s="127" customFormat="1" ht="30.75" customHeight="1" outlineLevel="3" x14ac:dyDescent="0.25">
      <c r="A167" s="100"/>
      <c r="B167" s="100"/>
      <c r="C167" s="114"/>
      <c r="D167" s="108"/>
      <c r="E167" s="127">
        <v>1</v>
      </c>
      <c r="H167" s="152" t="s">
        <v>318</v>
      </c>
      <c r="I167" s="162" t="s">
        <v>324</v>
      </c>
      <c r="J167" s="96"/>
      <c r="K167" s="96"/>
      <c r="L167" s="14"/>
      <c r="M167" s="14"/>
      <c r="N167" s="54">
        <f>+N166*0.4</f>
        <v>250000</v>
      </c>
      <c r="O167" s="46">
        <f t="shared" si="16"/>
        <v>212500</v>
      </c>
      <c r="P167" s="80">
        <f t="shared" si="15"/>
        <v>37500</v>
      </c>
      <c r="Q167" s="80">
        <v>20000</v>
      </c>
      <c r="R167" s="136">
        <v>50000</v>
      </c>
      <c r="S167" s="136">
        <v>50000</v>
      </c>
      <c r="T167" s="136">
        <v>50000</v>
      </c>
      <c r="U167" s="136">
        <v>100000</v>
      </c>
      <c r="V167" s="80">
        <f>SUM(Q167:U167)</f>
        <v>270000</v>
      </c>
      <c r="W167" s="196"/>
      <c r="X167" s="138"/>
      <c r="Y167" s="138"/>
      <c r="Z167" s="138"/>
      <c r="AA167" s="138"/>
      <c r="AB167" s="138"/>
      <c r="AC167" s="138"/>
      <c r="AD167" s="138"/>
      <c r="AE167" s="138"/>
      <c r="AF167" s="138"/>
      <c r="AG167" s="138"/>
      <c r="AH167" s="197"/>
      <c r="AI167" s="196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9"/>
      <c r="AT167" s="221"/>
      <c r="AU167" s="232"/>
      <c r="AV167" s="140"/>
      <c r="AW167" s="140"/>
      <c r="AX167" s="140"/>
      <c r="AY167" s="140"/>
      <c r="AZ167" s="140"/>
      <c r="BA167" s="140"/>
      <c r="BB167" s="141"/>
      <c r="BC167" s="141"/>
      <c r="BD167" s="141"/>
      <c r="BE167" s="141"/>
      <c r="BF167" s="233"/>
      <c r="BG167" s="240"/>
      <c r="BH167" s="141"/>
      <c r="BI167" s="141"/>
      <c r="BJ167" s="141"/>
      <c r="BK167" s="142"/>
      <c r="BL167" s="142"/>
      <c r="BM167" s="142"/>
      <c r="BN167" s="142"/>
      <c r="BO167" s="142"/>
      <c r="BP167" s="142"/>
      <c r="BQ167" s="142"/>
      <c r="BR167" s="241"/>
      <c r="BS167" s="244"/>
      <c r="BT167" s="142"/>
      <c r="BU167" s="142"/>
      <c r="BV167" s="142"/>
      <c r="BW167" s="142"/>
      <c r="BX167" s="142"/>
      <c r="BY167" s="138"/>
      <c r="BZ167" s="138"/>
      <c r="CA167" s="138"/>
      <c r="CB167" s="138"/>
      <c r="CC167" s="138"/>
      <c r="CD167" s="197"/>
      <c r="CE167" s="126"/>
      <c r="CF167" s="126"/>
      <c r="CG167" s="126"/>
    </row>
    <row r="168" spans="1:85" s="127" customFormat="1" ht="30.75" customHeight="1" outlineLevel="3" x14ac:dyDescent="0.25">
      <c r="A168" s="100"/>
      <c r="B168" s="100"/>
      <c r="C168" s="114"/>
      <c r="D168" s="108"/>
      <c r="E168" s="127">
        <v>2</v>
      </c>
      <c r="H168" s="152" t="s">
        <v>319</v>
      </c>
      <c r="I168" s="162" t="s">
        <v>323</v>
      </c>
      <c r="J168" s="96"/>
      <c r="K168" s="96"/>
      <c r="L168" s="14"/>
      <c r="M168" s="14"/>
      <c r="N168" s="54">
        <f>+N166*0.2</f>
        <v>125000</v>
      </c>
      <c r="O168" s="46">
        <f t="shared" si="16"/>
        <v>106250</v>
      </c>
      <c r="P168" s="80">
        <f t="shared" si="15"/>
        <v>18750</v>
      </c>
      <c r="Q168" s="80">
        <v>5000</v>
      </c>
      <c r="R168" s="136">
        <v>10000</v>
      </c>
      <c r="S168" s="136">
        <v>10000</v>
      </c>
      <c r="T168" s="136">
        <v>10000</v>
      </c>
      <c r="U168" s="136">
        <v>50000</v>
      </c>
      <c r="V168" s="80">
        <f>SUM(Q168:U168)</f>
        <v>85000</v>
      </c>
      <c r="W168" s="196"/>
      <c r="X168" s="138"/>
      <c r="Y168" s="138"/>
      <c r="Z168" s="138"/>
      <c r="AA168" s="138"/>
      <c r="AB168" s="138"/>
      <c r="AC168" s="138"/>
      <c r="AD168" s="138"/>
      <c r="AE168" s="138"/>
      <c r="AF168" s="138"/>
      <c r="AG168" s="138"/>
      <c r="AH168" s="197"/>
      <c r="AI168" s="196"/>
      <c r="AJ168" s="138"/>
      <c r="AK168" s="138"/>
      <c r="AL168" s="138"/>
      <c r="AM168" s="138"/>
      <c r="AN168" s="138"/>
      <c r="AO168" s="138"/>
      <c r="AP168" s="138"/>
      <c r="AQ168" s="138"/>
      <c r="AR168" s="138"/>
      <c r="AS168" s="139"/>
      <c r="AT168" s="221"/>
      <c r="AU168" s="232"/>
      <c r="AV168" s="140"/>
      <c r="AW168" s="140"/>
      <c r="AX168" s="140"/>
      <c r="AY168" s="140"/>
      <c r="AZ168" s="140"/>
      <c r="BA168" s="140"/>
      <c r="BB168" s="141"/>
      <c r="BC168" s="141"/>
      <c r="BD168" s="141"/>
      <c r="BE168" s="141"/>
      <c r="BF168" s="233"/>
      <c r="BG168" s="240"/>
      <c r="BH168" s="141"/>
      <c r="BI168" s="141"/>
      <c r="BJ168" s="141"/>
      <c r="BK168" s="142"/>
      <c r="BL168" s="142"/>
      <c r="BM168" s="142"/>
      <c r="BN168" s="142"/>
      <c r="BO168" s="142"/>
      <c r="BP168" s="142"/>
      <c r="BQ168" s="142"/>
      <c r="BR168" s="241"/>
      <c r="BS168" s="244"/>
      <c r="BT168" s="142"/>
      <c r="BU168" s="142"/>
      <c r="BV168" s="142"/>
      <c r="BW168" s="142"/>
      <c r="BX168" s="142"/>
      <c r="BY168" s="138"/>
      <c r="BZ168" s="138"/>
      <c r="CA168" s="138"/>
      <c r="CB168" s="138"/>
      <c r="CC168" s="138"/>
      <c r="CD168" s="197"/>
      <c r="CE168" s="126"/>
      <c r="CF168" s="126"/>
      <c r="CG168" s="126"/>
    </row>
    <row r="169" spans="1:85" s="127" customFormat="1" ht="30.75" customHeight="1" outlineLevel="3" x14ac:dyDescent="0.25">
      <c r="A169" s="100"/>
      <c r="B169" s="100"/>
      <c r="C169" s="114"/>
      <c r="D169" s="108"/>
      <c r="E169" s="127">
        <v>3</v>
      </c>
      <c r="H169" s="152" t="s">
        <v>320</v>
      </c>
      <c r="I169" s="162" t="s">
        <v>333</v>
      </c>
      <c r="J169" s="96"/>
      <c r="K169" s="96"/>
      <c r="L169" s="14"/>
      <c r="M169" s="14"/>
      <c r="N169" s="54">
        <f>+N166*0.4</f>
        <v>250000</v>
      </c>
      <c r="O169" s="46">
        <f t="shared" si="16"/>
        <v>212500</v>
      </c>
      <c r="P169" s="80">
        <f t="shared" si="15"/>
        <v>37500</v>
      </c>
      <c r="Q169" s="80"/>
      <c r="R169" s="136">
        <v>65000</v>
      </c>
      <c r="S169" s="136">
        <v>65000</v>
      </c>
      <c r="T169" s="136">
        <v>65000</v>
      </c>
      <c r="U169" s="136">
        <v>75000</v>
      </c>
      <c r="V169" s="80">
        <f>SUM(Q169:U169)</f>
        <v>270000</v>
      </c>
      <c r="W169" s="196"/>
      <c r="X169" s="138"/>
      <c r="Y169" s="138"/>
      <c r="Z169" s="138"/>
      <c r="AA169" s="138"/>
      <c r="AB169" s="138"/>
      <c r="AC169" s="138"/>
      <c r="AD169" s="138"/>
      <c r="AE169" s="138"/>
      <c r="AF169" s="138"/>
      <c r="AG169" s="138"/>
      <c r="AH169" s="197"/>
      <c r="AI169" s="196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9"/>
      <c r="AT169" s="221"/>
      <c r="AU169" s="232"/>
      <c r="AV169" s="140"/>
      <c r="AW169" s="140"/>
      <c r="AX169" s="140"/>
      <c r="AY169" s="140"/>
      <c r="AZ169" s="140"/>
      <c r="BA169" s="140"/>
      <c r="BB169" s="141"/>
      <c r="BC169" s="141"/>
      <c r="BD169" s="141"/>
      <c r="BE169" s="141"/>
      <c r="BF169" s="233"/>
      <c r="BG169" s="240"/>
      <c r="BH169" s="141"/>
      <c r="BI169" s="141"/>
      <c r="BJ169" s="141"/>
      <c r="BK169" s="142"/>
      <c r="BL169" s="142"/>
      <c r="BM169" s="142"/>
      <c r="BN169" s="142"/>
      <c r="BO169" s="142"/>
      <c r="BP169" s="142"/>
      <c r="BQ169" s="142"/>
      <c r="BR169" s="241"/>
      <c r="BS169" s="244"/>
      <c r="BT169" s="142"/>
      <c r="BU169" s="142"/>
      <c r="BV169" s="142"/>
      <c r="BW169" s="142"/>
      <c r="BX169" s="142"/>
      <c r="BY169" s="138"/>
      <c r="BZ169" s="138"/>
      <c r="CA169" s="138"/>
      <c r="CB169" s="138"/>
      <c r="CC169" s="138"/>
      <c r="CD169" s="197"/>
      <c r="CE169" s="126"/>
      <c r="CF169" s="126"/>
      <c r="CG169" s="126"/>
    </row>
    <row r="170" spans="1:85" s="108" customFormat="1" ht="23.25" customHeight="1" outlineLevel="3" collapsed="1" x14ac:dyDescent="0.25">
      <c r="A170" s="107"/>
      <c r="B170" s="107"/>
      <c r="C170" s="113"/>
      <c r="D170" s="108">
        <v>3</v>
      </c>
      <c r="H170" s="153" t="s">
        <v>49</v>
      </c>
      <c r="I170" s="160" t="s">
        <v>329</v>
      </c>
      <c r="J170" s="33"/>
      <c r="K170" s="33">
        <v>48</v>
      </c>
      <c r="L170" s="34">
        <v>2018</v>
      </c>
      <c r="M170" s="34">
        <v>2021</v>
      </c>
      <c r="N170" s="45">
        <v>625000</v>
      </c>
      <c r="O170" s="40">
        <f t="shared" si="16"/>
        <v>531250</v>
      </c>
      <c r="P170" s="97">
        <f t="shared" si="15"/>
        <v>93750</v>
      </c>
      <c r="Q170" s="97">
        <v>0</v>
      </c>
      <c r="R170" s="135">
        <v>25000</v>
      </c>
      <c r="S170" s="135">
        <v>125000</v>
      </c>
      <c r="T170" s="135">
        <v>125000</v>
      </c>
      <c r="U170" s="135">
        <v>350000</v>
      </c>
      <c r="V170" s="97">
        <f>SUM(V171:V173)</f>
        <v>625000</v>
      </c>
      <c r="W170" s="188"/>
      <c r="X170" s="101"/>
      <c r="Y170" s="101"/>
      <c r="Z170" s="101"/>
      <c r="AA170" s="101"/>
      <c r="AB170" s="101"/>
      <c r="AC170" s="101"/>
      <c r="AD170" s="101"/>
      <c r="AE170" s="101"/>
      <c r="AF170" s="101"/>
      <c r="AG170" s="101"/>
      <c r="AH170" s="189"/>
      <c r="AI170" s="188"/>
      <c r="AJ170" s="101"/>
      <c r="AK170" s="101"/>
      <c r="AL170" s="101"/>
      <c r="AM170" s="101"/>
      <c r="AN170" s="101"/>
      <c r="AO170" s="101"/>
      <c r="AP170" s="101"/>
      <c r="AQ170" s="101"/>
      <c r="AR170" s="101"/>
      <c r="AS170" s="101"/>
      <c r="AT170" s="189"/>
      <c r="AU170" s="188"/>
      <c r="AV170" s="101"/>
      <c r="AW170" s="101"/>
      <c r="AX170" s="101"/>
      <c r="AY170" s="101"/>
      <c r="AZ170" s="101"/>
      <c r="BA170" s="101"/>
      <c r="BB170" s="101"/>
      <c r="BC170" s="101"/>
      <c r="BD170" s="101"/>
      <c r="BE170" s="101"/>
      <c r="BF170" s="189"/>
      <c r="BG170" s="188"/>
      <c r="BH170" s="101"/>
      <c r="BI170" s="101"/>
      <c r="BJ170" s="101"/>
      <c r="BK170" s="101"/>
      <c r="BL170" s="101"/>
      <c r="BM170" s="101"/>
      <c r="BN170" s="101"/>
      <c r="BO170" s="101"/>
      <c r="BP170" s="101"/>
      <c r="BQ170" s="101"/>
      <c r="BR170" s="189"/>
      <c r="BS170" s="188"/>
      <c r="BT170" s="101"/>
      <c r="BU170" s="101"/>
      <c r="BV170" s="101"/>
      <c r="BW170" s="101"/>
      <c r="BX170" s="101"/>
      <c r="BY170" s="101"/>
      <c r="BZ170" s="101"/>
      <c r="CA170" s="101"/>
      <c r="CB170" s="101"/>
      <c r="CC170" s="101"/>
      <c r="CD170" s="189"/>
      <c r="CE170" s="35"/>
      <c r="CF170" s="35"/>
      <c r="CG170" s="35"/>
    </row>
    <row r="171" spans="1:85" s="127" customFormat="1" ht="30.75" customHeight="1" outlineLevel="3" x14ac:dyDescent="0.25">
      <c r="A171" s="107"/>
      <c r="B171" s="107"/>
      <c r="C171" s="113"/>
      <c r="D171" s="108"/>
      <c r="E171" s="127">
        <v>1</v>
      </c>
      <c r="H171" s="152" t="s">
        <v>325</v>
      </c>
      <c r="I171" s="162" t="s">
        <v>328</v>
      </c>
      <c r="J171" s="96"/>
      <c r="K171" s="96"/>
      <c r="L171" s="14"/>
      <c r="M171" s="14"/>
      <c r="N171" s="54">
        <f>+N170*0.4</f>
        <v>250000</v>
      </c>
      <c r="O171" s="46">
        <f>+N171*0.85</f>
        <v>212500</v>
      </c>
      <c r="P171" s="80">
        <f>+N171*0.15</f>
        <v>37500</v>
      </c>
      <c r="Q171" s="80">
        <v>0</v>
      </c>
      <c r="R171" s="136">
        <v>25000</v>
      </c>
      <c r="S171" s="136">
        <v>50000</v>
      </c>
      <c r="T171" s="136">
        <v>50000</v>
      </c>
      <c r="U171" s="136">
        <v>150000</v>
      </c>
      <c r="V171" s="80">
        <f>SUM(Q171:U171)</f>
        <v>275000</v>
      </c>
      <c r="W171" s="196"/>
      <c r="X171" s="138"/>
      <c r="Y171" s="138"/>
      <c r="Z171" s="138"/>
      <c r="AA171" s="138"/>
      <c r="AB171" s="138"/>
      <c r="AC171" s="138"/>
      <c r="AD171" s="138"/>
      <c r="AE171" s="138"/>
      <c r="AF171" s="138"/>
      <c r="AG171" s="138"/>
      <c r="AH171" s="197"/>
      <c r="AI171" s="196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9"/>
      <c r="AT171" s="221"/>
      <c r="AU171" s="232"/>
      <c r="AV171" s="140"/>
      <c r="AW171" s="140"/>
      <c r="AX171" s="140"/>
      <c r="AY171" s="140"/>
      <c r="AZ171" s="140"/>
      <c r="BA171" s="140"/>
      <c r="BB171" s="141"/>
      <c r="BC171" s="141"/>
      <c r="BD171" s="141"/>
      <c r="BE171" s="141"/>
      <c r="BF171" s="233"/>
      <c r="BG171" s="240"/>
      <c r="BH171" s="141"/>
      <c r="BI171" s="141"/>
      <c r="BJ171" s="141"/>
      <c r="BK171" s="142"/>
      <c r="BL171" s="142"/>
      <c r="BM171" s="142"/>
      <c r="BN171" s="142"/>
      <c r="BO171" s="142"/>
      <c r="BP171" s="142"/>
      <c r="BQ171" s="142"/>
      <c r="BR171" s="241"/>
      <c r="BS171" s="244"/>
      <c r="BT171" s="142"/>
      <c r="BU171" s="142"/>
      <c r="BV171" s="142"/>
      <c r="BW171" s="142"/>
      <c r="BX171" s="142"/>
      <c r="BY171" s="138"/>
      <c r="BZ171" s="138"/>
      <c r="CA171" s="138"/>
      <c r="CB171" s="138"/>
      <c r="CC171" s="138"/>
      <c r="CD171" s="197"/>
      <c r="CE171" s="126"/>
      <c r="CF171" s="126"/>
      <c r="CG171" s="126"/>
    </row>
    <row r="172" spans="1:85" s="127" customFormat="1" ht="30.75" customHeight="1" outlineLevel="3" x14ac:dyDescent="0.25">
      <c r="A172" s="107"/>
      <c r="B172" s="107"/>
      <c r="C172" s="113"/>
      <c r="D172" s="108"/>
      <c r="E172" s="127">
        <v>2</v>
      </c>
      <c r="H172" s="152" t="s">
        <v>326</v>
      </c>
      <c r="I172" s="162" t="s">
        <v>323</v>
      </c>
      <c r="J172" s="96"/>
      <c r="K172" s="96"/>
      <c r="L172" s="14"/>
      <c r="M172" s="14"/>
      <c r="N172" s="54">
        <f>+N170*0.2</f>
        <v>125000</v>
      </c>
      <c r="O172" s="46">
        <f>+N172*0.85</f>
        <v>106250</v>
      </c>
      <c r="P172" s="80">
        <f>+N172*0.15</f>
        <v>18750</v>
      </c>
      <c r="Q172" s="80">
        <v>0</v>
      </c>
      <c r="R172" s="136">
        <v>0</v>
      </c>
      <c r="S172" s="136">
        <v>10000</v>
      </c>
      <c r="T172" s="136">
        <v>10000</v>
      </c>
      <c r="U172" s="136">
        <v>70000</v>
      </c>
      <c r="V172" s="80">
        <f>SUM(Q172:U172)</f>
        <v>90000</v>
      </c>
      <c r="W172" s="196"/>
      <c r="X172" s="138"/>
      <c r="Y172" s="138"/>
      <c r="Z172" s="138"/>
      <c r="AA172" s="138"/>
      <c r="AB172" s="138"/>
      <c r="AC172" s="138"/>
      <c r="AD172" s="138"/>
      <c r="AE172" s="138"/>
      <c r="AF172" s="138"/>
      <c r="AG172" s="138"/>
      <c r="AH172" s="197"/>
      <c r="AI172" s="196"/>
      <c r="AJ172" s="138"/>
      <c r="AK172" s="138"/>
      <c r="AL172" s="138"/>
      <c r="AM172" s="138"/>
      <c r="AN172" s="138"/>
      <c r="AO172" s="138"/>
      <c r="AP172" s="138"/>
      <c r="AQ172" s="138"/>
      <c r="AR172" s="138"/>
      <c r="AS172" s="139"/>
      <c r="AT172" s="221"/>
      <c r="AU172" s="232"/>
      <c r="AV172" s="140"/>
      <c r="AW172" s="140"/>
      <c r="AX172" s="140"/>
      <c r="AY172" s="140"/>
      <c r="AZ172" s="140"/>
      <c r="BA172" s="140"/>
      <c r="BB172" s="141"/>
      <c r="BC172" s="141"/>
      <c r="BD172" s="141"/>
      <c r="BE172" s="141"/>
      <c r="BF172" s="233"/>
      <c r="BG172" s="240"/>
      <c r="BH172" s="141"/>
      <c r="BI172" s="141"/>
      <c r="BJ172" s="141"/>
      <c r="BK172" s="142"/>
      <c r="BL172" s="142"/>
      <c r="BM172" s="142"/>
      <c r="BN172" s="142"/>
      <c r="BO172" s="142"/>
      <c r="BP172" s="142"/>
      <c r="BQ172" s="142"/>
      <c r="BR172" s="241"/>
      <c r="BS172" s="244"/>
      <c r="BT172" s="142"/>
      <c r="BU172" s="142"/>
      <c r="BV172" s="142"/>
      <c r="BW172" s="142"/>
      <c r="BX172" s="142"/>
      <c r="BY172" s="138"/>
      <c r="BZ172" s="138"/>
      <c r="CA172" s="138"/>
      <c r="CB172" s="138"/>
      <c r="CC172" s="138"/>
      <c r="CD172" s="197"/>
      <c r="CE172" s="126"/>
      <c r="CF172" s="126"/>
      <c r="CG172" s="126"/>
    </row>
    <row r="173" spans="1:85" s="127" customFormat="1" ht="30.75" customHeight="1" outlineLevel="3" x14ac:dyDescent="0.25">
      <c r="A173" s="107"/>
      <c r="B173" s="107"/>
      <c r="C173" s="113"/>
      <c r="D173" s="108"/>
      <c r="E173" s="127">
        <v>3</v>
      </c>
      <c r="H173" s="152" t="s">
        <v>327</v>
      </c>
      <c r="I173" s="162" t="s">
        <v>333</v>
      </c>
      <c r="J173" s="96"/>
      <c r="K173" s="96"/>
      <c r="L173" s="14"/>
      <c r="M173" s="14"/>
      <c r="N173" s="54">
        <f>+N170*0.4</f>
        <v>250000</v>
      </c>
      <c r="O173" s="46">
        <f>+N173*0.85</f>
        <v>212500</v>
      </c>
      <c r="P173" s="80">
        <f>+N173*0.15</f>
        <v>37500</v>
      </c>
      <c r="Q173" s="80">
        <v>0</v>
      </c>
      <c r="R173" s="136">
        <v>0</v>
      </c>
      <c r="S173" s="136">
        <v>65000</v>
      </c>
      <c r="T173" s="136">
        <v>65000</v>
      </c>
      <c r="U173" s="136">
        <v>130000</v>
      </c>
      <c r="V173" s="80">
        <f>SUM(Q173:U173)</f>
        <v>260000</v>
      </c>
      <c r="W173" s="196"/>
      <c r="X173" s="138"/>
      <c r="Y173" s="138"/>
      <c r="Z173" s="138"/>
      <c r="AA173" s="138"/>
      <c r="AB173" s="138"/>
      <c r="AC173" s="138"/>
      <c r="AD173" s="138"/>
      <c r="AE173" s="138"/>
      <c r="AF173" s="138"/>
      <c r="AG173" s="138"/>
      <c r="AH173" s="197"/>
      <c r="AI173" s="196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9"/>
      <c r="AT173" s="221"/>
      <c r="AU173" s="232"/>
      <c r="AV173" s="140"/>
      <c r="AW173" s="140"/>
      <c r="AX173" s="140"/>
      <c r="AY173" s="140"/>
      <c r="AZ173" s="140"/>
      <c r="BA173" s="140"/>
      <c r="BB173" s="141"/>
      <c r="BC173" s="141"/>
      <c r="BD173" s="141"/>
      <c r="BE173" s="141"/>
      <c r="BF173" s="233"/>
      <c r="BG173" s="240"/>
      <c r="BH173" s="141"/>
      <c r="BI173" s="141"/>
      <c r="BJ173" s="141"/>
      <c r="BK173" s="142"/>
      <c r="BL173" s="142"/>
      <c r="BM173" s="142"/>
      <c r="BN173" s="142"/>
      <c r="BO173" s="142"/>
      <c r="BP173" s="142"/>
      <c r="BQ173" s="142"/>
      <c r="BR173" s="241"/>
      <c r="BS173" s="244"/>
      <c r="BT173" s="142"/>
      <c r="BU173" s="142"/>
      <c r="BV173" s="142"/>
      <c r="BW173" s="142"/>
      <c r="BX173" s="142"/>
      <c r="BY173" s="138"/>
      <c r="BZ173" s="138"/>
      <c r="CA173" s="138"/>
      <c r="CB173" s="138"/>
      <c r="CC173" s="138"/>
      <c r="CD173" s="197"/>
      <c r="CE173" s="126"/>
      <c r="CF173" s="126"/>
      <c r="CG173" s="126"/>
    </row>
    <row r="174" spans="1:85" s="108" customFormat="1" ht="23.25" customHeight="1" outlineLevel="3" collapsed="1" x14ac:dyDescent="0.25">
      <c r="A174" s="107"/>
      <c r="B174" s="107"/>
      <c r="C174" s="113"/>
      <c r="D174" s="108">
        <v>4</v>
      </c>
      <c r="H174" s="153" t="s">
        <v>50</v>
      </c>
      <c r="I174" s="160" t="s">
        <v>335</v>
      </c>
      <c r="J174" s="33"/>
      <c r="K174" s="33">
        <v>48</v>
      </c>
      <c r="L174" s="34">
        <v>2018</v>
      </c>
      <c r="M174" s="34">
        <v>2021</v>
      </c>
      <c r="N174" s="45">
        <v>625000</v>
      </c>
      <c r="O174" s="40">
        <f t="shared" si="16"/>
        <v>531250</v>
      </c>
      <c r="P174" s="97">
        <f t="shared" si="15"/>
        <v>93750</v>
      </c>
      <c r="Q174" s="97">
        <v>0</v>
      </c>
      <c r="R174" s="135">
        <v>25000</v>
      </c>
      <c r="S174" s="135">
        <v>125000</v>
      </c>
      <c r="T174" s="135">
        <v>125000</v>
      </c>
      <c r="U174" s="135">
        <v>350000</v>
      </c>
      <c r="V174" s="97">
        <f>SUM(V175:V177)</f>
        <v>625000</v>
      </c>
      <c r="W174" s="188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89"/>
      <c r="AI174" s="188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89"/>
      <c r="AU174" s="188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89"/>
      <c r="BG174" s="188"/>
      <c r="BH174" s="101"/>
      <c r="BI174" s="101"/>
      <c r="BJ174" s="101"/>
      <c r="BK174" s="101"/>
      <c r="BL174" s="101"/>
      <c r="BM174" s="101"/>
      <c r="BN174" s="101"/>
      <c r="BO174" s="101"/>
      <c r="BP174" s="101"/>
      <c r="BQ174" s="101"/>
      <c r="BR174" s="189"/>
      <c r="BS174" s="188"/>
      <c r="BT174" s="101"/>
      <c r="BU174" s="101"/>
      <c r="BV174" s="101"/>
      <c r="BW174" s="101"/>
      <c r="BX174" s="101"/>
      <c r="BY174" s="101"/>
      <c r="BZ174" s="101"/>
      <c r="CA174" s="101"/>
      <c r="CB174" s="101"/>
      <c r="CC174" s="101"/>
      <c r="CD174" s="189"/>
      <c r="CE174" s="35"/>
      <c r="CF174" s="35"/>
      <c r="CG174" s="35"/>
    </row>
    <row r="175" spans="1:85" s="108" customFormat="1" ht="35.25" customHeight="1" outlineLevel="3" x14ac:dyDescent="0.25">
      <c r="A175" s="107"/>
      <c r="B175" s="107"/>
      <c r="C175" s="113"/>
      <c r="E175" s="127">
        <v>1</v>
      </c>
      <c r="H175" s="152" t="s">
        <v>330</v>
      </c>
      <c r="I175" s="162" t="s">
        <v>328</v>
      </c>
      <c r="J175" s="33"/>
      <c r="K175" s="33"/>
      <c r="L175" s="34"/>
      <c r="M175" s="34"/>
      <c r="N175" s="54">
        <f>+N174*0.4</f>
        <v>250000</v>
      </c>
      <c r="O175" s="46">
        <f t="shared" si="16"/>
        <v>212500</v>
      </c>
      <c r="P175" s="80">
        <f t="shared" si="15"/>
        <v>37500</v>
      </c>
      <c r="Q175" s="80">
        <v>0</v>
      </c>
      <c r="R175" s="136">
        <v>25000</v>
      </c>
      <c r="S175" s="136">
        <v>50000</v>
      </c>
      <c r="T175" s="136">
        <v>50000</v>
      </c>
      <c r="U175" s="136">
        <v>150000</v>
      </c>
      <c r="V175" s="80">
        <f>SUM(Q175:U175)</f>
        <v>275000</v>
      </c>
      <c r="W175" s="198"/>
      <c r="X175" s="102"/>
      <c r="Y175" s="103"/>
      <c r="Z175" s="103"/>
      <c r="AA175" s="104"/>
      <c r="AB175" s="104"/>
      <c r="AC175" s="109"/>
      <c r="AD175" s="104"/>
      <c r="AE175" s="104"/>
      <c r="AF175" s="104"/>
      <c r="AG175" s="104"/>
      <c r="AH175" s="199"/>
      <c r="AI175" s="222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99"/>
      <c r="AU175" s="222"/>
      <c r="AV175" s="104"/>
      <c r="AW175" s="104"/>
      <c r="AX175" s="104"/>
      <c r="AY175" s="104"/>
      <c r="AZ175" s="104"/>
      <c r="BA175" s="104"/>
      <c r="BB175" s="104"/>
      <c r="BC175" s="104"/>
      <c r="BD175" s="104"/>
      <c r="BE175" s="104"/>
      <c r="BF175" s="199"/>
      <c r="BG175" s="222"/>
      <c r="BH175" s="104"/>
      <c r="BI175" s="104"/>
      <c r="BJ175" s="104"/>
      <c r="BK175" s="104"/>
      <c r="BL175" s="104"/>
      <c r="BM175" s="104"/>
      <c r="BN175" s="104"/>
      <c r="BO175" s="104"/>
      <c r="BP175" s="104"/>
      <c r="BQ175" s="104"/>
      <c r="BR175" s="199"/>
      <c r="BS175" s="222"/>
      <c r="BT175" s="104"/>
      <c r="BU175" s="104"/>
      <c r="BV175" s="104"/>
      <c r="BW175" s="104"/>
      <c r="BX175" s="104"/>
      <c r="BY175" s="104"/>
      <c r="BZ175" s="104"/>
      <c r="CA175" s="104"/>
      <c r="CB175" s="104"/>
      <c r="CC175" s="104"/>
      <c r="CD175" s="199"/>
      <c r="CE175" s="35"/>
      <c r="CF175" s="35"/>
      <c r="CG175" s="35"/>
    </row>
    <row r="176" spans="1:85" s="108" customFormat="1" ht="35.25" customHeight="1" outlineLevel="3" x14ac:dyDescent="0.25">
      <c r="A176" s="107"/>
      <c r="B176" s="107"/>
      <c r="C176" s="113"/>
      <c r="E176" s="127">
        <v>2</v>
      </c>
      <c r="H176" s="152" t="s">
        <v>331</v>
      </c>
      <c r="I176" s="162" t="s">
        <v>323</v>
      </c>
      <c r="J176" s="33"/>
      <c r="K176" s="33"/>
      <c r="L176" s="34"/>
      <c r="M176" s="34"/>
      <c r="N176" s="54">
        <f>+N174*0.2</f>
        <v>125000</v>
      </c>
      <c r="O176" s="46">
        <f t="shared" si="16"/>
        <v>106250</v>
      </c>
      <c r="P176" s="80">
        <f t="shared" si="15"/>
        <v>18750</v>
      </c>
      <c r="Q176" s="80">
        <v>0</v>
      </c>
      <c r="R176" s="136">
        <v>0</v>
      </c>
      <c r="S176" s="136">
        <v>10000</v>
      </c>
      <c r="T176" s="136">
        <v>10000</v>
      </c>
      <c r="U176" s="136">
        <v>70000</v>
      </c>
      <c r="V176" s="80">
        <f>SUM(Q176:U176)</f>
        <v>90000</v>
      </c>
      <c r="W176" s="198"/>
      <c r="X176" s="102"/>
      <c r="Y176" s="103"/>
      <c r="Z176" s="103"/>
      <c r="AA176" s="104"/>
      <c r="AB176" s="104"/>
      <c r="AC176" s="109"/>
      <c r="AD176" s="104"/>
      <c r="AE176" s="104"/>
      <c r="AF176" s="104"/>
      <c r="AG176" s="104"/>
      <c r="AH176" s="199"/>
      <c r="AI176" s="222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99"/>
      <c r="AU176" s="222"/>
      <c r="AV176" s="104"/>
      <c r="AW176" s="104"/>
      <c r="AX176" s="104"/>
      <c r="AY176" s="104"/>
      <c r="AZ176" s="104"/>
      <c r="BA176" s="104"/>
      <c r="BB176" s="104"/>
      <c r="BC176" s="104"/>
      <c r="BD176" s="104"/>
      <c r="BE176" s="104"/>
      <c r="BF176" s="199"/>
      <c r="BG176" s="222"/>
      <c r="BH176" s="104"/>
      <c r="BI176" s="104"/>
      <c r="BJ176" s="104"/>
      <c r="BK176" s="104"/>
      <c r="BL176" s="104"/>
      <c r="BM176" s="104"/>
      <c r="BN176" s="104"/>
      <c r="BO176" s="104"/>
      <c r="BP176" s="104"/>
      <c r="BQ176" s="104"/>
      <c r="BR176" s="199"/>
      <c r="BS176" s="222"/>
      <c r="BT176" s="104"/>
      <c r="BU176" s="104"/>
      <c r="BV176" s="104"/>
      <c r="BW176" s="104"/>
      <c r="BX176" s="104"/>
      <c r="BY176" s="104"/>
      <c r="BZ176" s="104"/>
      <c r="CA176" s="104"/>
      <c r="CB176" s="104"/>
      <c r="CC176" s="104"/>
      <c r="CD176" s="199"/>
      <c r="CE176" s="35"/>
      <c r="CF176" s="35"/>
      <c r="CG176" s="35"/>
    </row>
    <row r="177" spans="1:91" s="108" customFormat="1" ht="30" customHeight="1" outlineLevel="3" x14ac:dyDescent="0.25">
      <c r="A177" s="107"/>
      <c r="B177" s="107"/>
      <c r="C177" s="113"/>
      <c r="E177" s="127">
        <v>3</v>
      </c>
      <c r="H177" s="152" t="s">
        <v>332</v>
      </c>
      <c r="I177" s="162" t="s">
        <v>334</v>
      </c>
      <c r="J177" s="33"/>
      <c r="K177" s="33"/>
      <c r="L177" s="34"/>
      <c r="M177" s="34"/>
      <c r="N177" s="54">
        <f>+N174*0.4</f>
        <v>250000</v>
      </c>
      <c r="O177" s="46">
        <f t="shared" si="16"/>
        <v>212500</v>
      </c>
      <c r="P177" s="80">
        <f t="shared" si="15"/>
        <v>37500</v>
      </c>
      <c r="Q177" s="80">
        <v>0</v>
      </c>
      <c r="R177" s="136">
        <v>0</v>
      </c>
      <c r="S177" s="136">
        <v>65000</v>
      </c>
      <c r="T177" s="136">
        <v>65000</v>
      </c>
      <c r="U177" s="136">
        <v>130000</v>
      </c>
      <c r="V177" s="80">
        <f>SUM(Q177:U177)</f>
        <v>260000</v>
      </c>
      <c r="W177" s="198"/>
      <c r="X177" s="102"/>
      <c r="Y177" s="103"/>
      <c r="Z177" s="103"/>
      <c r="AA177" s="104"/>
      <c r="AB177" s="104"/>
      <c r="AC177" s="109"/>
      <c r="AD177" s="104"/>
      <c r="AE177" s="104"/>
      <c r="AF177" s="104"/>
      <c r="AG177" s="104"/>
      <c r="AH177" s="199"/>
      <c r="AI177" s="222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99"/>
      <c r="AU177" s="222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99"/>
      <c r="BG177" s="222"/>
      <c r="BH177" s="104"/>
      <c r="BI177" s="104"/>
      <c r="BJ177" s="104"/>
      <c r="BK177" s="104"/>
      <c r="BL177" s="104"/>
      <c r="BM177" s="104"/>
      <c r="BN177" s="104"/>
      <c r="BO177" s="104"/>
      <c r="BP177" s="104"/>
      <c r="BQ177" s="104"/>
      <c r="BR177" s="199"/>
      <c r="BS177" s="222"/>
      <c r="BT177" s="104"/>
      <c r="BU177" s="104"/>
      <c r="BV177" s="104"/>
      <c r="BW177" s="104"/>
      <c r="BX177" s="104"/>
      <c r="BY177" s="104"/>
      <c r="BZ177" s="104"/>
      <c r="CA177" s="104"/>
      <c r="CB177" s="104"/>
      <c r="CC177" s="104"/>
      <c r="CD177" s="199"/>
      <c r="CE177" s="35"/>
      <c r="CF177" s="35"/>
      <c r="CG177" s="35"/>
    </row>
    <row r="178" spans="1:91" s="100" customFormat="1" ht="42.75" customHeight="1" outlineLevel="2" x14ac:dyDescent="0.25">
      <c r="C178" s="100">
        <v>3</v>
      </c>
      <c r="D178" s="116"/>
      <c r="H178" s="152" t="s">
        <v>35</v>
      </c>
      <c r="I178" s="159" t="s">
        <v>178</v>
      </c>
      <c r="J178" s="96">
        <v>2021</v>
      </c>
      <c r="K178" s="96"/>
      <c r="L178" s="14"/>
      <c r="M178" s="14">
        <f>+N179+N181+N184+N186</f>
        <v>1500000</v>
      </c>
      <c r="N178" s="44">
        <v>1500000</v>
      </c>
      <c r="O178" s="44">
        <f t="shared" si="16"/>
        <v>1275000</v>
      </c>
      <c r="P178" s="20">
        <f t="shared" si="15"/>
        <v>225000</v>
      </c>
      <c r="Q178" s="20">
        <f t="shared" ref="Q178:V178" si="20">+Q179+Q181+Q184+Q186</f>
        <v>211531.33333333331</v>
      </c>
      <c r="R178" s="20">
        <f t="shared" si="20"/>
        <v>311531.40000000002</v>
      </c>
      <c r="S178" s="20">
        <f t="shared" si="20"/>
        <v>341531.4</v>
      </c>
      <c r="T178" s="20">
        <f t="shared" si="20"/>
        <v>267702.40000000002</v>
      </c>
      <c r="U178" s="20">
        <f t="shared" si="20"/>
        <v>367702.4</v>
      </c>
      <c r="V178" s="20">
        <f t="shared" si="20"/>
        <v>1499998.9333333333</v>
      </c>
      <c r="W178" s="180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81"/>
      <c r="AI178" s="180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81"/>
      <c r="AU178" s="180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81"/>
      <c r="BG178" s="180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81"/>
      <c r="BS178" s="180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81"/>
      <c r="CE178" s="99"/>
      <c r="CF178" s="99"/>
      <c r="CG178" s="99"/>
    </row>
    <row r="179" spans="1:91" s="108" customFormat="1" ht="24" customHeight="1" outlineLevel="3" x14ac:dyDescent="0.25">
      <c r="A179" s="116"/>
      <c r="B179" s="116"/>
      <c r="C179" s="116"/>
      <c r="D179" s="108">
        <v>1</v>
      </c>
      <c r="H179" s="153" t="s">
        <v>51</v>
      </c>
      <c r="I179" s="160" t="s">
        <v>249</v>
      </c>
      <c r="J179" s="37"/>
      <c r="K179" s="33">
        <v>60</v>
      </c>
      <c r="L179" s="34">
        <v>2017</v>
      </c>
      <c r="M179" s="34">
        <v>2021</v>
      </c>
      <c r="N179" s="49">
        <v>625312</v>
      </c>
      <c r="O179" s="40">
        <f t="shared" si="16"/>
        <v>531515.19999999995</v>
      </c>
      <c r="P179" s="97">
        <f t="shared" si="15"/>
        <v>93796.800000000003</v>
      </c>
      <c r="Q179" s="97">
        <v>25062</v>
      </c>
      <c r="R179" s="101">
        <v>125062.39999999999</v>
      </c>
      <c r="S179" s="101">
        <v>125062.39999999999</v>
      </c>
      <c r="T179" s="101">
        <v>125062.39999999999</v>
      </c>
      <c r="U179" s="101">
        <v>225062.39999999999</v>
      </c>
      <c r="V179" s="97">
        <f>SUM(V180)</f>
        <v>625311.6</v>
      </c>
      <c r="W179" s="188"/>
      <c r="X179" s="101"/>
      <c r="Y179" s="101"/>
      <c r="Z179" s="101"/>
      <c r="AA179" s="101"/>
      <c r="AB179" s="101"/>
      <c r="AC179" s="101"/>
      <c r="AD179" s="101"/>
      <c r="AE179" s="101"/>
      <c r="AF179" s="101"/>
      <c r="AG179" s="101"/>
      <c r="AH179" s="189"/>
      <c r="AI179" s="188"/>
      <c r="AJ179" s="101"/>
      <c r="AK179" s="101"/>
      <c r="AL179" s="101"/>
      <c r="AM179" s="101"/>
      <c r="AN179" s="101"/>
      <c r="AO179" s="101"/>
      <c r="AP179" s="101"/>
      <c r="AQ179" s="101"/>
      <c r="AR179" s="101"/>
      <c r="AS179" s="101"/>
      <c r="AT179" s="189"/>
      <c r="AU179" s="188"/>
      <c r="AV179" s="101"/>
      <c r="AW179" s="101"/>
      <c r="AX179" s="101"/>
      <c r="AY179" s="101"/>
      <c r="AZ179" s="101"/>
      <c r="BA179" s="101"/>
      <c r="BB179" s="101"/>
      <c r="BC179" s="101"/>
      <c r="BD179" s="101"/>
      <c r="BE179" s="101"/>
      <c r="BF179" s="189"/>
      <c r="BG179" s="188"/>
      <c r="BH179" s="101"/>
      <c r="BI179" s="101"/>
      <c r="BJ179" s="101"/>
      <c r="BK179" s="101"/>
      <c r="BL179" s="101"/>
      <c r="BM179" s="101"/>
      <c r="BN179" s="101"/>
      <c r="BO179" s="101"/>
      <c r="BP179" s="101"/>
      <c r="BQ179" s="101"/>
      <c r="BR179" s="189"/>
      <c r="BS179" s="188"/>
      <c r="BT179" s="101"/>
      <c r="BU179" s="101"/>
      <c r="BV179" s="101"/>
      <c r="BW179" s="101"/>
      <c r="BX179" s="101"/>
      <c r="BY179" s="101"/>
      <c r="BZ179" s="101"/>
      <c r="CA179" s="101"/>
      <c r="CB179" s="101"/>
      <c r="CC179" s="101"/>
      <c r="CD179" s="189"/>
    </row>
    <row r="180" spans="1:91" s="127" customFormat="1" ht="24" customHeight="1" outlineLevel="3" x14ac:dyDescent="0.25">
      <c r="A180" s="100"/>
      <c r="B180" s="100"/>
      <c r="C180" s="114"/>
      <c r="D180" s="108"/>
      <c r="E180" s="127">
        <v>1</v>
      </c>
      <c r="H180" s="152" t="s">
        <v>273</v>
      </c>
      <c r="I180" s="162" t="s">
        <v>272</v>
      </c>
      <c r="J180" s="143"/>
      <c r="K180" s="96"/>
      <c r="L180" s="14"/>
      <c r="M180" s="14"/>
      <c r="N180" s="53">
        <v>625312</v>
      </c>
      <c r="O180" s="46">
        <f t="shared" si="16"/>
        <v>531515.19999999995</v>
      </c>
      <c r="P180" s="80">
        <f t="shared" si="15"/>
        <v>93796.800000000003</v>
      </c>
      <c r="Q180" s="80">
        <v>25062</v>
      </c>
      <c r="R180" s="128">
        <v>125062.39999999999</v>
      </c>
      <c r="S180" s="128">
        <v>125062.39999999999</v>
      </c>
      <c r="T180" s="128">
        <v>125062.39999999999</v>
      </c>
      <c r="U180" s="128">
        <v>225062.39999999999</v>
      </c>
      <c r="V180" s="80">
        <f>SUM(Q180:U180)</f>
        <v>625311.6</v>
      </c>
      <c r="W180" s="190"/>
      <c r="X180" s="129"/>
      <c r="Y180" s="130"/>
      <c r="Z180" s="130"/>
      <c r="AA180" s="131"/>
      <c r="AB180" s="131"/>
      <c r="AC180" s="131"/>
      <c r="AD180" s="131"/>
      <c r="AE180" s="131"/>
      <c r="AF180" s="131"/>
      <c r="AG180" s="131"/>
      <c r="AH180" s="191"/>
      <c r="AI180" s="218"/>
      <c r="AJ180" s="131"/>
      <c r="AK180" s="131"/>
      <c r="AL180" s="131"/>
      <c r="AM180" s="131"/>
      <c r="AN180" s="131"/>
      <c r="AO180" s="131"/>
      <c r="AP180" s="131"/>
      <c r="AQ180" s="131"/>
      <c r="AR180" s="131"/>
      <c r="AS180" s="131"/>
      <c r="AT180" s="191"/>
      <c r="AU180" s="218"/>
      <c r="AV180" s="131"/>
      <c r="AW180" s="131"/>
      <c r="AX180" s="131"/>
      <c r="AY180" s="131"/>
      <c r="AZ180" s="131"/>
      <c r="BA180" s="131"/>
      <c r="BB180" s="131"/>
      <c r="BC180" s="131"/>
      <c r="BD180" s="131"/>
      <c r="BE180" s="131"/>
      <c r="BF180" s="191"/>
      <c r="BG180" s="218"/>
      <c r="BH180" s="131"/>
      <c r="BI180" s="131"/>
      <c r="BJ180" s="131"/>
      <c r="BK180" s="131"/>
      <c r="BL180" s="131"/>
      <c r="BM180" s="131"/>
      <c r="BN180" s="131"/>
      <c r="BO180" s="131"/>
      <c r="BP180" s="131"/>
      <c r="BQ180" s="131"/>
      <c r="BR180" s="191"/>
      <c r="BS180" s="218"/>
      <c r="BT180" s="131"/>
      <c r="BU180" s="131"/>
      <c r="BV180" s="131"/>
      <c r="BW180" s="131"/>
      <c r="BX180" s="131"/>
      <c r="BY180" s="131"/>
      <c r="BZ180" s="131"/>
      <c r="CA180" s="131"/>
      <c r="CB180" s="131"/>
      <c r="CC180" s="131"/>
      <c r="CD180" s="191"/>
    </row>
    <row r="181" spans="1:91" s="108" customFormat="1" ht="26.25" customHeight="1" outlineLevel="3" collapsed="1" x14ac:dyDescent="0.25">
      <c r="A181" s="116"/>
      <c r="B181" s="116"/>
      <c r="C181" s="116"/>
      <c r="D181" s="108">
        <v>2</v>
      </c>
      <c r="H181" s="153" t="s">
        <v>52</v>
      </c>
      <c r="I181" s="160" t="s">
        <v>337</v>
      </c>
      <c r="J181" s="37"/>
      <c r="K181" s="33">
        <v>24</v>
      </c>
      <c r="L181" s="34">
        <v>2017</v>
      </c>
      <c r="M181" s="34">
        <v>2019</v>
      </c>
      <c r="N181" s="49">
        <v>311488</v>
      </c>
      <c r="O181" s="40">
        <f t="shared" si="16"/>
        <v>264764.79999999999</v>
      </c>
      <c r="P181" s="97">
        <f t="shared" si="15"/>
        <v>46723.199999999997</v>
      </c>
      <c r="Q181" s="97">
        <f>+N181/3</f>
        <v>103829.33333333333</v>
      </c>
      <c r="R181" s="101">
        <v>103829</v>
      </c>
      <c r="S181" s="101">
        <v>103829</v>
      </c>
      <c r="T181" s="101"/>
      <c r="U181" s="101"/>
      <c r="V181" s="97">
        <f>SUM(V182:V183)</f>
        <v>311487.33333333331</v>
      </c>
      <c r="W181" s="188"/>
      <c r="X181" s="101"/>
      <c r="Y181" s="101"/>
      <c r="Z181" s="101"/>
      <c r="AA181" s="101"/>
      <c r="AB181" s="101"/>
      <c r="AC181" s="101"/>
      <c r="AD181" s="101"/>
      <c r="AE181" s="101"/>
      <c r="AF181" s="101"/>
      <c r="AG181" s="101"/>
      <c r="AH181" s="189"/>
      <c r="AI181" s="188"/>
      <c r="AJ181" s="101"/>
      <c r="AK181" s="101"/>
      <c r="AL181" s="101"/>
      <c r="AM181" s="101"/>
      <c r="AN181" s="101"/>
      <c r="AO181" s="101"/>
      <c r="AP181" s="101"/>
      <c r="AQ181" s="101"/>
      <c r="AR181" s="101"/>
      <c r="AS181" s="101"/>
      <c r="AT181" s="189"/>
      <c r="AU181" s="188"/>
      <c r="AV181" s="101"/>
      <c r="AW181" s="101"/>
      <c r="AX181" s="101"/>
      <c r="AY181" s="101"/>
      <c r="AZ181" s="101"/>
      <c r="BA181" s="101"/>
      <c r="BB181" s="101"/>
      <c r="BC181" s="101"/>
      <c r="BD181" s="101"/>
      <c r="BE181" s="101"/>
      <c r="BF181" s="189"/>
      <c r="BG181" s="188"/>
      <c r="BH181" s="101"/>
      <c r="BI181" s="101"/>
      <c r="BJ181" s="101"/>
      <c r="BK181" s="101"/>
      <c r="BL181" s="101"/>
      <c r="BM181" s="101"/>
      <c r="BN181" s="101"/>
      <c r="BO181" s="101"/>
      <c r="BP181" s="101"/>
      <c r="BQ181" s="101"/>
      <c r="BR181" s="189"/>
      <c r="BS181" s="188"/>
      <c r="BT181" s="101"/>
      <c r="BU181" s="101"/>
      <c r="BV181" s="101"/>
      <c r="BW181" s="101"/>
      <c r="BX181" s="101"/>
      <c r="BY181" s="101"/>
      <c r="BZ181" s="101"/>
      <c r="CA181" s="101"/>
      <c r="CB181" s="101"/>
      <c r="CC181" s="101"/>
      <c r="CD181" s="189"/>
    </row>
    <row r="182" spans="1:91" s="127" customFormat="1" ht="30" outlineLevel="3" x14ac:dyDescent="0.25">
      <c r="A182" s="100"/>
      <c r="B182" s="100"/>
      <c r="C182" s="114"/>
      <c r="D182" s="108"/>
      <c r="E182" s="127">
        <v>1</v>
      </c>
      <c r="H182" s="152" t="s">
        <v>274</v>
      </c>
      <c r="I182" s="162" t="s">
        <v>338</v>
      </c>
      <c r="J182" s="143"/>
      <c r="K182" s="96"/>
      <c r="L182" s="14"/>
      <c r="M182" s="14"/>
      <c r="N182" s="53">
        <f>+N181*0.6</f>
        <v>186892.79999999999</v>
      </c>
      <c r="O182" s="46">
        <f>+N182*0.85</f>
        <v>158858.87999999998</v>
      </c>
      <c r="P182" s="80">
        <f>+N182*0.15</f>
        <v>28033.919999999998</v>
      </c>
      <c r="Q182" s="80">
        <f>+Q181*0.6</f>
        <v>62297.599999999991</v>
      </c>
      <c r="R182" s="128">
        <f>+R181*0.6</f>
        <v>62297.399999999994</v>
      </c>
      <c r="S182" s="128">
        <f>+S181*0.6</f>
        <v>62297.399999999994</v>
      </c>
      <c r="T182" s="128"/>
      <c r="U182" s="128"/>
      <c r="V182" s="80">
        <f>SUM(Q182:U182)</f>
        <v>186892.39999999997</v>
      </c>
      <c r="W182" s="190"/>
      <c r="X182" s="129"/>
      <c r="Y182" s="129"/>
      <c r="Z182" s="129"/>
      <c r="AA182" s="130"/>
      <c r="AB182" s="130"/>
      <c r="AC182" s="130"/>
      <c r="AD182" s="130"/>
      <c r="AE182" s="130"/>
      <c r="AF182" s="130"/>
      <c r="AG182" s="131"/>
      <c r="AH182" s="191"/>
      <c r="AI182" s="218"/>
      <c r="AJ182" s="131"/>
      <c r="AK182" s="131"/>
      <c r="AL182" s="131"/>
      <c r="AM182" s="131"/>
      <c r="AN182" s="131"/>
      <c r="AO182" s="131"/>
      <c r="AP182" s="131"/>
      <c r="AQ182" s="131"/>
      <c r="AR182" s="131"/>
      <c r="AS182" s="131"/>
      <c r="AT182" s="191"/>
      <c r="AU182" s="218"/>
      <c r="AV182" s="131"/>
      <c r="AW182" s="131"/>
      <c r="AX182" s="131"/>
      <c r="AY182" s="131"/>
      <c r="AZ182" s="131"/>
      <c r="BA182" s="131"/>
      <c r="BB182" s="131"/>
      <c r="BC182" s="131"/>
      <c r="BD182" s="131"/>
      <c r="BE182" s="133"/>
      <c r="BF182" s="193"/>
      <c r="BG182" s="192"/>
      <c r="BH182" s="128"/>
      <c r="BI182" s="128"/>
      <c r="BJ182" s="128"/>
      <c r="BK182" s="128"/>
      <c r="BL182" s="128"/>
      <c r="BM182" s="128"/>
      <c r="BN182" s="128"/>
      <c r="BO182" s="128"/>
      <c r="BP182" s="128"/>
      <c r="BQ182" s="128"/>
      <c r="BR182" s="193"/>
      <c r="BS182" s="192"/>
      <c r="BT182" s="128"/>
      <c r="BU182" s="128"/>
      <c r="BV182" s="128"/>
      <c r="BW182" s="128"/>
      <c r="BX182" s="128"/>
      <c r="BY182" s="128"/>
      <c r="BZ182" s="128"/>
      <c r="CA182" s="128"/>
      <c r="CB182" s="128"/>
      <c r="CC182" s="128"/>
      <c r="CD182" s="193"/>
    </row>
    <row r="183" spans="1:91" s="127" customFormat="1" ht="33.75" customHeight="1" outlineLevel="3" x14ac:dyDescent="0.25">
      <c r="A183" s="100"/>
      <c r="B183" s="100"/>
      <c r="C183" s="114"/>
      <c r="D183" s="108"/>
      <c r="E183" s="127">
        <v>2</v>
      </c>
      <c r="H183" s="152" t="s">
        <v>336</v>
      </c>
      <c r="I183" s="162" t="s">
        <v>339</v>
      </c>
      <c r="J183" s="143"/>
      <c r="K183" s="96"/>
      <c r="L183" s="14"/>
      <c r="M183" s="14"/>
      <c r="N183" s="53">
        <f>+N181*0.4</f>
        <v>124595.20000000001</v>
      </c>
      <c r="O183" s="46">
        <f>+N183*0.85</f>
        <v>105905.92000000001</v>
      </c>
      <c r="P183" s="80">
        <f>+N183*0.15</f>
        <v>18689.280000000002</v>
      </c>
      <c r="Q183" s="80">
        <f>+Q181*0.4</f>
        <v>41531.733333333337</v>
      </c>
      <c r="R183" s="128">
        <f>+R181*0.4</f>
        <v>41531.600000000006</v>
      </c>
      <c r="S183" s="128">
        <f>+S181*0.4</f>
        <v>41531.600000000006</v>
      </c>
      <c r="T183" s="128"/>
      <c r="U183" s="128"/>
      <c r="V183" s="80">
        <f>SUM(Q183:U183)</f>
        <v>124594.93333333335</v>
      </c>
      <c r="W183" s="190"/>
      <c r="X183" s="129"/>
      <c r="Y183" s="129"/>
      <c r="Z183" s="129"/>
      <c r="AA183" s="130"/>
      <c r="AB183" s="130"/>
      <c r="AC183" s="130"/>
      <c r="AD183" s="130"/>
      <c r="AE183" s="130"/>
      <c r="AF183" s="130"/>
      <c r="AG183" s="131"/>
      <c r="AH183" s="191"/>
      <c r="AI183" s="218"/>
      <c r="AJ183" s="131"/>
      <c r="AK183" s="131"/>
      <c r="AL183" s="131"/>
      <c r="AM183" s="131"/>
      <c r="AN183" s="131"/>
      <c r="AO183" s="131"/>
      <c r="AP183" s="131"/>
      <c r="AQ183" s="131"/>
      <c r="AR183" s="131"/>
      <c r="AS183" s="131"/>
      <c r="AT183" s="191"/>
      <c r="AU183" s="218"/>
      <c r="AV183" s="131"/>
      <c r="AW183" s="131"/>
      <c r="AX183" s="131"/>
      <c r="AY183" s="131"/>
      <c r="AZ183" s="131"/>
      <c r="BA183" s="131"/>
      <c r="BB183" s="131"/>
      <c r="BC183" s="131"/>
      <c r="BD183" s="131"/>
      <c r="BE183" s="133"/>
      <c r="BF183" s="193"/>
      <c r="BG183" s="192"/>
      <c r="BH183" s="128"/>
      <c r="BI183" s="128"/>
      <c r="BJ183" s="128"/>
      <c r="BK183" s="128"/>
      <c r="BL183" s="128"/>
      <c r="BM183" s="128"/>
      <c r="BN183" s="128"/>
      <c r="BO183" s="128"/>
      <c r="BP183" s="128"/>
      <c r="BQ183" s="128"/>
      <c r="BR183" s="193"/>
      <c r="BS183" s="192"/>
      <c r="BT183" s="128"/>
      <c r="BU183" s="128"/>
      <c r="BV183" s="128"/>
      <c r="BW183" s="128"/>
      <c r="BX183" s="128"/>
      <c r="BY183" s="128"/>
      <c r="BZ183" s="128"/>
      <c r="CA183" s="128"/>
      <c r="CB183" s="128"/>
      <c r="CC183" s="128"/>
      <c r="CD183" s="193"/>
    </row>
    <row r="184" spans="1:91" s="108" customFormat="1" ht="30" outlineLevel="3" collapsed="1" x14ac:dyDescent="0.25">
      <c r="A184" s="116"/>
      <c r="B184" s="116"/>
      <c r="C184" s="116"/>
      <c r="D184" s="108">
        <v>3</v>
      </c>
      <c r="H184" s="153" t="s">
        <v>53</v>
      </c>
      <c r="I184" s="160" t="s">
        <v>340</v>
      </c>
      <c r="J184" s="37"/>
      <c r="K184" s="33">
        <v>60</v>
      </c>
      <c r="L184" s="34">
        <v>2017</v>
      </c>
      <c r="M184" s="34">
        <v>2021</v>
      </c>
      <c r="N184" s="49">
        <v>263200</v>
      </c>
      <c r="O184" s="40">
        <f t="shared" si="16"/>
        <v>223720</v>
      </c>
      <c r="P184" s="97">
        <f t="shared" si="15"/>
        <v>39480</v>
      </c>
      <c r="Q184" s="97">
        <f>+N184/5</f>
        <v>52640</v>
      </c>
      <c r="R184" s="101">
        <v>52640</v>
      </c>
      <c r="S184" s="101">
        <v>52640</v>
      </c>
      <c r="T184" s="101">
        <v>52640</v>
      </c>
      <c r="U184" s="101">
        <v>52640</v>
      </c>
      <c r="V184" s="97">
        <f>SUM(V185)</f>
        <v>263200</v>
      </c>
      <c r="W184" s="188"/>
      <c r="X184" s="101"/>
      <c r="Y184" s="101"/>
      <c r="Z184" s="101"/>
      <c r="AA184" s="101"/>
      <c r="AB184" s="101"/>
      <c r="AC184" s="101"/>
      <c r="AD184" s="101"/>
      <c r="AE184" s="101"/>
      <c r="AF184" s="101"/>
      <c r="AG184" s="101"/>
      <c r="AH184" s="189"/>
      <c r="AI184" s="188"/>
      <c r="AJ184" s="101"/>
      <c r="AK184" s="101"/>
      <c r="AL184" s="101"/>
      <c r="AM184" s="101"/>
      <c r="AN184" s="101"/>
      <c r="AO184" s="101"/>
      <c r="AP184" s="101"/>
      <c r="AQ184" s="101"/>
      <c r="AR184" s="101"/>
      <c r="AS184" s="101"/>
      <c r="AT184" s="189"/>
      <c r="AU184" s="188"/>
      <c r="AV184" s="101"/>
      <c r="AW184" s="101"/>
      <c r="AX184" s="101"/>
      <c r="AY184" s="101"/>
      <c r="AZ184" s="101"/>
      <c r="BA184" s="101"/>
      <c r="BB184" s="101"/>
      <c r="BC184" s="101"/>
      <c r="BD184" s="101"/>
      <c r="BE184" s="101"/>
      <c r="BF184" s="189"/>
      <c r="BG184" s="188"/>
      <c r="BH184" s="101"/>
      <c r="BI184" s="101"/>
      <c r="BJ184" s="101"/>
      <c r="BK184" s="101"/>
      <c r="BL184" s="101"/>
      <c r="BM184" s="101"/>
      <c r="BN184" s="101"/>
      <c r="BO184" s="101"/>
      <c r="BP184" s="101"/>
      <c r="BQ184" s="101"/>
      <c r="BR184" s="189"/>
      <c r="BS184" s="188"/>
      <c r="BT184" s="101"/>
      <c r="BU184" s="101"/>
      <c r="BV184" s="101"/>
      <c r="BW184" s="101"/>
      <c r="BX184" s="101"/>
      <c r="BY184" s="101"/>
      <c r="BZ184" s="101"/>
      <c r="CA184" s="101"/>
      <c r="CB184" s="101"/>
      <c r="CC184" s="101"/>
      <c r="CD184" s="189"/>
    </row>
    <row r="185" spans="1:91" s="127" customFormat="1" ht="30" outlineLevel="3" x14ac:dyDescent="0.25">
      <c r="A185" s="100"/>
      <c r="B185" s="100"/>
      <c r="C185" s="114"/>
      <c r="D185" s="108"/>
      <c r="E185" s="127">
        <v>1</v>
      </c>
      <c r="H185" s="154" t="s">
        <v>275</v>
      </c>
      <c r="I185" s="162" t="s">
        <v>314</v>
      </c>
      <c r="J185" s="143"/>
      <c r="K185" s="96"/>
      <c r="L185" s="14"/>
      <c r="M185" s="14"/>
      <c r="N185" s="53">
        <v>263200</v>
      </c>
      <c r="O185" s="46">
        <f>+N185*0.85</f>
        <v>223720</v>
      </c>
      <c r="P185" s="80">
        <f>+N185*0.15</f>
        <v>39480</v>
      </c>
      <c r="Q185" s="80">
        <f>+N185/5</f>
        <v>52640</v>
      </c>
      <c r="R185" s="128">
        <v>52640</v>
      </c>
      <c r="S185" s="128">
        <v>52640</v>
      </c>
      <c r="T185" s="128">
        <v>52640</v>
      </c>
      <c r="U185" s="128">
        <v>52640</v>
      </c>
      <c r="V185" s="80">
        <f>SUM(Q185:U185)</f>
        <v>263200</v>
      </c>
      <c r="W185" s="192"/>
      <c r="X185" s="128"/>
      <c r="Y185" s="128"/>
      <c r="Z185" s="128"/>
      <c r="AA185" s="129"/>
      <c r="AB185" s="129"/>
      <c r="AC185" s="130"/>
      <c r="AD185" s="131"/>
      <c r="AE185" s="129"/>
      <c r="AF185" s="129"/>
      <c r="AG185" s="130"/>
      <c r="AH185" s="191"/>
      <c r="AI185" s="192"/>
      <c r="AJ185" s="128"/>
      <c r="AK185" s="129"/>
      <c r="AL185" s="129"/>
      <c r="AM185" s="130"/>
      <c r="AN185" s="131"/>
      <c r="AO185" s="128"/>
      <c r="AP185" s="128"/>
      <c r="AQ185" s="129"/>
      <c r="AR185" s="129"/>
      <c r="AS185" s="130"/>
      <c r="AT185" s="191"/>
      <c r="AU185" s="192"/>
      <c r="AV185" s="129"/>
      <c r="AW185" s="129"/>
      <c r="AX185" s="130"/>
      <c r="AY185" s="131"/>
      <c r="AZ185" s="128"/>
      <c r="BA185" s="128"/>
      <c r="BB185" s="129"/>
      <c r="BC185" s="129"/>
      <c r="BD185" s="130"/>
      <c r="BE185" s="131"/>
      <c r="BF185" s="193"/>
      <c r="BG185" s="190"/>
      <c r="BH185" s="129"/>
      <c r="BI185" s="130"/>
      <c r="BJ185" s="131"/>
      <c r="BK185" s="128"/>
      <c r="BL185" s="128"/>
      <c r="BM185" s="129"/>
      <c r="BN185" s="129"/>
      <c r="BO185" s="130"/>
      <c r="BP185" s="131"/>
      <c r="BQ185" s="128"/>
      <c r="BR185" s="193"/>
      <c r="BS185" s="190"/>
      <c r="BT185" s="129"/>
      <c r="BU185" s="130"/>
      <c r="BV185" s="131"/>
      <c r="BW185" s="128"/>
      <c r="BX185" s="128"/>
      <c r="BY185" s="129"/>
      <c r="BZ185" s="129"/>
      <c r="CA185" s="130"/>
      <c r="CB185" s="131"/>
      <c r="CC185" s="128"/>
      <c r="CD185" s="193"/>
    </row>
    <row r="186" spans="1:91" s="108" customFormat="1" ht="36.75" customHeight="1" outlineLevel="3" collapsed="1" x14ac:dyDescent="0.25">
      <c r="A186" s="116"/>
      <c r="B186" s="116"/>
      <c r="C186" s="116"/>
      <c r="D186" s="108">
        <v>4</v>
      </c>
      <c r="H186" s="153" t="s">
        <v>54</v>
      </c>
      <c r="I186" s="160" t="s">
        <v>250</v>
      </c>
      <c r="J186" s="37"/>
      <c r="K186" s="33">
        <v>60</v>
      </c>
      <c r="L186" s="34">
        <v>2017</v>
      </c>
      <c r="M186" s="34">
        <v>2021</v>
      </c>
      <c r="N186" s="49">
        <v>300000</v>
      </c>
      <c r="O186" s="40">
        <f t="shared" si="16"/>
        <v>255000</v>
      </c>
      <c r="P186" s="97">
        <f t="shared" si="15"/>
        <v>45000</v>
      </c>
      <c r="Q186" s="97">
        <v>30000</v>
      </c>
      <c r="R186" s="101">
        <v>30000</v>
      </c>
      <c r="S186" s="101">
        <v>60000</v>
      </c>
      <c r="T186" s="101">
        <v>90000</v>
      </c>
      <c r="U186" s="101">
        <v>90000</v>
      </c>
      <c r="V186" s="97">
        <f>SUM(V187)</f>
        <v>300000</v>
      </c>
      <c r="W186" s="188"/>
      <c r="X186" s="101"/>
      <c r="Y186" s="101"/>
      <c r="Z186" s="101"/>
      <c r="AA186" s="101"/>
      <c r="AB186" s="101"/>
      <c r="AC186" s="101"/>
      <c r="AD186" s="101"/>
      <c r="AE186" s="101"/>
      <c r="AF186" s="101"/>
      <c r="AG186" s="101"/>
      <c r="AH186" s="189"/>
      <c r="AI186" s="188"/>
      <c r="AJ186" s="101"/>
      <c r="AK186" s="101"/>
      <c r="AL186" s="101"/>
      <c r="AM186" s="101"/>
      <c r="AN186" s="101"/>
      <c r="AO186" s="101"/>
      <c r="AP186" s="101"/>
      <c r="AQ186" s="101"/>
      <c r="AR186" s="101"/>
      <c r="AS186" s="101"/>
      <c r="AT186" s="189"/>
      <c r="AU186" s="188"/>
      <c r="AV186" s="101"/>
      <c r="AW186" s="101"/>
      <c r="AX186" s="101"/>
      <c r="AY186" s="101"/>
      <c r="AZ186" s="101"/>
      <c r="BA186" s="101"/>
      <c r="BB186" s="101"/>
      <c r="BC186" s="101"/>
      <c r="BD186" s="101"/>
      <c r="BE186" s="101"/>
      <c r="BF186" s="189"/>
      <c r="BG186" s="188"/>
      <c r="BH186" s="101"/>
      <c r="BI186" s="101"/>
      <c r="BJ186" s="101"/>
      <c r="BK186" s="101"/>
      <c r="BL186" s="101"/>
      <c r="BM186" s="101"/>
      <c r="BN186" s="101"/>
      <c r="BO186" s="101"/>
      <c r="BP186" s="101"/>
      <c r="BQ186" s="101"/>
      <c r="BR186" s="189"/>
      <c r="BS186" s="188"/>
      <c r="BT186" s="101"/>
      <c r="BU186" s="101"/>
      <c r="BV186" s="101"/>
      <c r="BW186" s="101"/>
      <c r="BX186" s="101"/>
      <c r="BY186" s="101"/>
      <c r="BZ186" s="101"/>
      <c r="CA186" s="101"/>
      <c r="CB186" s="101"/>
      <c r="CC186" s="101"/>
      <c r="CD186" s="189"/>
    </row>
    <row r="187" spans="1:91" s="108" customFormat="1" ht="36.75" customHeight="1" outlineLevel="3" thickBot="1" x14ac:dyDescent="0.3">
      <c r="A187" s="100"/>
      <c r="B187" s="100"/>
      <c r="C187" s="114"/>
      <c r="E187" s="127">
        <v>1</v>
      </c>
      <c r="H187" s="152" t="s">
        <v>315</v>
      </c>
      <c r="I187" s="162" t="s">
        <v>341</v>
      </c>
      <c r="J187" s="144"/>
      <c r="K187" s="145"/>
      <c r="L187" s="146"/>
      <c r="M187" s="146"/>
      <c r="N187" s="53">
        <v>300000</v>
      </c>
      <c r="O187" s="46">
        <f>+N187*0.85</f>
        <v>255000</v>
      </c>
      <c r="P187" s="80">
        <f>+N187*0.15</f>
        <v>45000</v>
      </c>
      <c r="Q187" s="80">
        <v>30000</v>
      </c>
      <c r="R187" s="128">
        <v>30000</v>
      </c>
      <c r="S187" s="128">
        <v>60000</v>
      </c>
      <c r="T187" s="128">
        <v>90000</v>
      </c>
      <c r="U187" s="128">
        <v>90000</v>
      </c>
      <c r="V187" s="179">
        <f>SUM(Q187:U187)</f>
        <v>300000</v>
      </c>
      <c r="W187" s="200"/>
      <c r="X187" s="147"/>
      <c r="Y187" s="148"/>
      <c r="Z187" s="148"/>
      <c r="AA187" s="148"/>
      <c r="AB187" s="148"/>
      <c r="AC187" s="148"/>
      <c r="AD187" s="148"/>
      <c r="AE187" s="149"/>
      <c r="AF187" s="149"/>
      <c r="AG187" s="149"/>
      <c r="AH187" s="201"/>
      <c r="AI187" s="223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201"/>
      <c r="AU187" s="223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201"/>
      <c r="BG187" s="223"/>
      <c r="BH187" s="149"/>
      <c r="BI187" s="149"/>
      <c r="BJ187" s="149"/>
      <c r="BK187" s="149"/>
      <c r="BL187" s="149"/>
      <c r="BM187" s="149"/>
      <c r="BN187" s="149"/>
      <c r="BO187" s="149"/>
      <c r="BP187" s="149"/>
      <c r="BQ187" s="149"/>
      <c r="BR187" s="201"/>
      <c r="BS187" s="223"/>
      <c r="BT187" s="149"/>
      <c r="BU187" s="149"/>
      <c r="BV187" s="149"/>
      <c r="BW187" s="149"/>
      <c r="BX187" s="149"/>
      <c r="BY187" s="149"/>
      <c r="BZ187" s="149"/>
      <c r="CA187" s="149"/>
      <c r="CB187" s="149"/>
      <c r="CC187" s="149"/>
      <c r="CD187" s="201"/>
    </row>
    <row r="188" spans="1:91" ht="49.5" customHeight="1" x14ac:dyDescent="0.25">
      <c r="A188" s="2">
        <v>2</v>
      </c>
      <c r="H188" s="150">
        <v>2</v>
      </c>
      <c r="I188" s="157" t="s">
        <v>36</v>
      </c>
      <c r="J188" s="21"/>
      <c r="K188" s="21"/>
      <c r="L188" s="21"/>
      <c r="M188" s="21"/>
      <c r="N188" s="22">
        <v>96023500</v>
      </c>
      <c r="O188" s="22">
        <f t="shared" si="16"/>
        <v>81619975</v>
      </c>
      <c r="P188" s="23">
        <f t="shared" si="15"/>
        <v>14403525</v>
      </c>
      <c r="Q188" s="23">
        <f t="shared" ref="Q188:V188" si="21">+Q189+Q206</f>
        <v>6500000</v>
      </c>
      <c r="R188" s="23">
        <f t="shared" si="21"/>
        <v>20000000</v>
      </c>
      <c r="S188" s="23">
        <f t="shared" si="21"/>
        <v>14500000.333333334</v>
      </c>
      <c r="T188" s="23">
        <f t="shared" si="21"/>
        <v>31166666</v>
      </c>
      <c r="U188" s="23">
        <f t="shared" si="21"/>
        <v>23856833</v>
      </c>
      <c r="V188" s="23">
        <f t="shared" si="21"/>
        <v>96023499.333333343</v>
      </c>
      <c r="W188" s="24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6"/>
      <c r="AI188" s="24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6"/>
      <c r="AU188" s="24"/>
      <c r="AV188" s="25"/>
      <c r="AW188" s="25"/>
      <c r="AX188" s="25"/>
      <c r="AY188" s="25"/>
      <c r="AZ188" s="25"/>
      <c r="BA188" s="25"/>
      <c r="BB188" s="25"/>
      <c r="BC188" s="25"/>
      <c r="BD188" s="25"/>
      <c r="BE188" s="25"/>
      <c r="BF188" s="26"/>
      <c r="BG188" s="24"/>
      <c r="BH188" s="25"/>
      <c r="BI188" s="25"/>
      <c r="BJ188" s="25"/>
      <c r="BK188" s="25"/>
      <c r="BL188" s="25"/>
      <c r="BM188" s="25"/>
      <c r="BN188" s="25"/>
      <c r="BO188" s="25"/>
      <c r="BP188" s="25"/>
      <c r="BQ188" s="25"/>
      <c r="BR188" s="26"/>
      <c r="BS188" s="24"/>
      <c r="BT188" s="25"/>
      <c r="BU188" s="25"/>
      <c r="BV188" s="25"/>
      <c r="BW188" s="25"/>
      <c r="BX188" s="25"/>
      <c r="BY188" s="25"/>
      <c r="BZ188" s="25"/>
      <c r="CA188" s="25"/>
      <c r="CB188" s="25"/>
      <c r="CC188" s="25"/>
      <c r="CD188" s="26"/>
      <c r="CE188" s="1"/>
      <c r="CF188" s="1"/>
      <c r="CG188" s="1"/>
    </row>
    <row r="189" spans="1:91" s="5" customFormat="1" ht="33" customHeight="1" outlineLevel="1" x14ac:dyDescent="0.25">
      <c r="B189" s="5">
        <v>0</v>
      </c>
      <c r="C189" s="114">
        <v>1</v>
      </c>
      <c r="D189" s="107"/>
      <c r="E189" s="124"/>
      <c r="H189" s="168" t="s">
        <v>342</v>
      </c>
      <c r="I189" s="158" t="s">
        <v>82</v>
      </c>
      <c r="J189" s="32">
        <v>2019</v>
      </c>
      <c r="K189" s="32"/>
      <c r="L189" s="32"/>
      <c r="M189" s="32"/>
      <c r="N189" s="48">
        <f>+N190+N194+N198+N202</f>
        <v>60000000</v>
      </c>
      <c r="O189" s="48">
        <f t="shared" si="16"/>
        <v>51000000</v>
      </c>
      <c r="P189" s="69">
        <f t="shared" si="15"/>
        <v>9000000</v>
      </c>
      <c r="Q189" s="69">
        <f t="shared" ref="Q189:V189" si="22">+Q190+Q194+Q198+Q202</f>
        <v>6500000</v>
      </c>
      <c r="R189" s="69">
        <f t="shared" si="22"/>
        <v>20000000</v>
      </c>
      <c r="S189" s="69">
        <f t="shared" si="22"/>
        <v>14500000.333333334</v>
      </c>
      <c r="T189" s="69">
        <f t="shared" si="22"/>
        <v>12666666</v>
      </c>
      <c r="U189" s="69">
        <f t="shared" si="22"/>
        <v>6333333</v>
      </c>
      <c r="V189" s="69">
        <f t="shared" si="22"/>
        <v>59999999.333333336</v>
      </c>
      <c r="W189" s="83"/>
      <c r="X189" s="84"/>
      <c r="Y189" s="84"/>
      <c r="Z189" s="84"/>
      <c r="AA189" s="84"/>
      <c r="AB189" s="84"/>
      <c r="AC189" s="84"/>
      <c r="AD189" s="84"/>
      <c r="AE189" s="84"/>
      <c r="AF189" s="84"/>
      <c r="AG189" s="84"/>
      <c r="AH189" s="85"/>
      <c r="AI189" s="83"/>
      <c r="AJ189" s="84"/>
      <c r="AK189" s="84"/>
      <c r="AL189" s="84"/>
      <c r="AM189" s="84"/>
      <c r="AN189" s="84"/>
      <c r="AO189" s="84"/>
      <c r="AP189" s="84"/>
      <c r="AQ189" s="84"/>
      <c r="AR189" s="84"/>
      <c r="AS189" s="84"/>
      <c r="AT189" s="85"/>
      <c r="AU189" s="83"/>
      <c r="AV189" s="84"/>
      <c r="AW189" s="84"/>
      <c r="AX189" s="84"/>
      <c r="AY189" s="84"/>
      <c r="AZ189" s="84"/>
      <c r="BA189" s="84"/>
      <c r="BB189" s="84"/>
      <c r="BC189" s="84"/>
      <c r="BD189" s="84"/>
      <c r="BE189" s="84"/>
      <c r="BF189" s="85"/>
      <c r="BG189" s="83"/>
      <c r="BH189" s="84"/>
      <c r="BI189" s="84"/>
      <c r="BJ189" s="84"/>
      <c r="BK189" s="84"/>
      <c r="BL189" s="84"/>
      <c r="BM189" s="84"/>
      <c r="BN189" s="84"/>
      <c r="BO189" s="84"/>
      <c r="BP189" s="84"/>
      <c r="BQ189" s="84"/>
      <c r="BR189" s="85"/>
      <c r="BS189" s="83"/>
      <c r="BT189" s="84"/>
      <c r="BU189" s="84"/>
      <c r="BV189" s="84"/>
      <c r="BW189" s="84"/>
      <c r="BX189" s="84"/>
      <c r="BY189" s="84"/>
      <c r="BZ189" s="84"/>
      <c r="CA189" s="84"/>
      <c r="CB189" s="84"/>
      <c r="CC189" s="84"/>
      <c r="CD189" s="85"/>
      <c r="CE189" s="6"/>
      <c r="CF189" s="6"/>
      <c r="CG189" s="6"/>
    </row>
    <row r="190" spans="1:91" s="108" customFormat="1" ht="41.25" customHeight="1" outlineLevel="3" x14ac:dyDescent="0.25">
      <c r="C190" s="113"/>
      <c r="D190" s="108">
        <v>1</v>
      </c>
      <c r="H190" s="153" t="s">
        <v>344</v>
      </c>
      <c r="I190" s="160" t="s">
        <v>83</v>
      </c>
      <c r="J190" s="33"/>
      <c r="K190" s="33"/>
      <c r="L190" s="34"/>
      <c r="M190" s="34"/>
      <c r="N190" s="40">
        <v>15000000</v>
      </c>
      <c r="O190" s="40">
        <f t="shared" si="16"/>
        <v>12750000</v>
      </c>
      <c r="P190" s="97">
        <f t="shared" si="15"/>
        <v>2250000</v>
      </c>
      <c r="Q190" s="97">
        <f t="shared" ref="Q190:V190" si="23">SUM(Q191:Q193)</f>
        <v>4000000</v>
      </c>
      <c r="R190" s="97">
        <f t="shared" si="23"/>
        <v>7500000</v>
      </c>
      <c r="S190" s="97">
        <f t="shared" si="23"/>
        <v>3500000</v>
      </c>
      <c r="T190" s="98">
        <f t="shared" si="23"/>
        <v>0</v>
      </c>
      <c r="U190" s="98">
        <f t="shared" si="23"/>
        <v>0</v>
      </c>
      <c r="V190" s="97">
        <f t="shared" si="23"/>
        <v>15000000</v>
      </c>
      <c r="W190" s="182"/>
      <c r="X190" s="169"/>
      <c r="Y190" s="169"/>
      <c r="Z190" s="169"/>
      <c r="AA190" s="169"/>
      <c r="AB190" s="169"/>
      <c r="AC190" s="169"/>
      <c r="AD190" s="169"/>
      <c r="AE190" s="169"/>
      <c r="AF190" s="169"/>
      <c r="AG190" s="169"/>
      <c r="AH190" s="183"/>
      <c r="AI190" s="182"/>
      <c r="AJ190" s="169"/>
      <c r="AK190" s="169"/>
      <c r="AL190" s="169"/>
      <c r="AM190" s="169"/>
      <c r="AN190" s="169"/>
      <c r="AO190" s="169"/>
      <c r="AP190" s="169"/>
      <c r="AQ190" s="169"/>
      <c r="AR190" s="169"/>
      <c r="AS190" s="169"/>
      <c r="AT190" s="183"/>
      <c r="AU190" s="182"/>
      <c r="AV190" s="169"/>
      <c r="AW190" s="169"/>
      <c r="AX190" s="169"/>
      <c r="AY190" s="169"/>
      <c r="AZ190" s="169"/>
      <c r="BA190" s="169"/>
      <c r="BB190" s="169"/>
      <c r="BC190" s="169"/>
      <c r="BD190" s="169"/>
      <c r="BE190" s="169"/>
      <c r="BF190" s="183"/>
      <c r="BG190" s="182"/>
      <c r="BH190" s="169"/>
      <c r="BI190" s="169"/>
      <c r="BJ190" s="169"/>
      <c r="BK190" s="169"/>
      <c r="BL190" s="169"/>
      <c r="BM190" s="169"/>
      <c r="BN190" s="169"/>
      <c r="BO190" s="169"/>
      <c r="BP190" s="169"/>
      <c r="BQ190" s="169"/>
      <c r="BR190" s="183"/>
      <c r="BS190" s="182"/>
      <c r="BT190" s="169"/>
      <c r="BU190" s="169"/>
      <c r="BV190" s="169"/>
      <c r="BW190" s="169"/>
      <c r="BX190" s="169"/>
      <c r="BY190" s="169"/>
      <c r="BZ190" s="169"/>
      <c r="CA190" s="169"/>
      <c r="CB190" s="169"/>
      <c r="CC190" s="169"/>
      <c r="CD190" s="183"/>
      <c r="CE190" s="35"/>
      <c r="CF190" s="35"/>
      <c r="CG190" s="35"/>
    </row>
    <row r="191" spans="1:91" outlineLevel="3" x14ac:dyDescent="0.25">
      <c r="E191" s="127">
        <v>1</v>
      </c>
      <c r="H191" s="152" t="s">
        <v>350</v>
      </c>
      <c r="I191" s="161" t="s">
        <v>392</v>
      </c>
      <c r="J191" s="36"/>
      <c r="K191" s="31">
        <v>8</v>
      </c>
      <c r="L191" s="14">
        <v>2017</v>
      </c>
      <c r="M191" s="14">
        <v>2018</v>
      </c>
      <c r="N191" s="50">
        <v>7500000</v>
      </c>
      <c r="O191" s="42">
        <f t="shared" si="16"/>
        <v>6375000</v>
      </c>
      <c r="P191" s="43">
        <f t="shared" si="15"/>
        <v>1125000</v>
      </c>
      <c r="Q191" s="43">
        <v>3500000</v>
      </c>
      <c r="R191" s="16">
        <v>4000000</v>
      </c>
      <c r="S191" s="16"/>
      <c r="T191" s="16">
        <v>0</v>
      </c>
      <c r="U191" s="16"/>
      <c r="V191" s="19">
        <f>SUM(Q191:U191)</f>
        <v>7500000</v>
      </c>
      <c r="W191" s="202"/>
      <c r="X191" s="15"/>
      <c r="Y191" s="15"/>
      <c r="Z191" s="15"/>
      <c r="AA191" s="15"/>
      <c r="AB191" s="89"/>
      <c r="AC191" s="89"/>
      <c r="AD191" s="89"/>
      <c r="AE191" s="89"/>
      <c r="AF191" s="89"/>
      <c r="AG191" s="89"/>
      <c r="AH191" s="203"/>
      <c r="AI191" s="224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207"/>
      <c r="AU191" s="204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207"/>
      <c r="BG191" s="204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207"/>
      <c r="BS191" s="204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207"/>
    </row>
    <row r="192" spans="1:91" outlineLevel="3" x14ac:dyDescent="0.25">
      <c r="E192" s="127">
        <v>2</v>
      </c>
      <c r="H192" s="152" t="s">
        <v>351</v>
      </c>
      <c r="I192" s="161" t="s">
        <v>391</v>
      </c>
      <c r="J192" s="36"/>
      <c r="K192" s="31">
        <v>12</v>
      </c>
      <c r="L192" s="14">
        <v>2018</v>
      </c>
      <c r="M192" s="14">
        <v>2019</v>
      </c>
      <c r="N192" s="50">
        <v>7000000</v>
      </c>
      <c r="O192" s="42">
        <f t="shared" si="16"/>
        <v>5950000</v>
      </c>
      <c r="P192" s="43">
        <f t="shared" si="15"/>
        <v>1050000</v>
      </c>
      <c r="Q192" s="43">
        <v>0</v>
      </c>
      <c r="R192" s="16">
        <v>3500000</v>
      </c>
      <c r="S192" s="16">
        <v>3500000</v>
      </c>
      <c r="T192" s="16"/>
      <c r="U192" s="16"/>
      <c r="V192" s="19">
        <f>SUM(Q192:U192)</f>
        <v>7000000</v>
      </c>
      <c r="W192" s="204"/>
      <c r="X192" s="16"/>
      <c r="Y192" s="16"/>
      <c r="Z192" s="177"/>
      <c r="AA192" s="177"/>
      <c r="AB192" s="177"/>
      <c r="AC192" s="91"/>
      <c r="AD192" s="91"/>
      <c r="AE192" s="13"/>
      <c r="AF192" s="13"/>
      <c r="AG192" s="13"/>
      <c r="AH192" s="205"/>
      <c r="AI192" s="225"/>
      <c r="AJ192" s="121"/>
      <c r="AK192" s="121"/>
      <c r="AL192" s="94"/>
      <c r="AM192" s="94"/>
      <c r="AN192" s="94"/>
      <c r="AO192" s="226"/>
      <c r="AP192" s="226"/>
      <c r="AQ192" s="90"/>
      <c r="AR192" s="90"/>
      <c r="AS192" s="90"/>
      <c r="AT192" s="227"/>
      <c r="AU192" s="234"/>
      <c r="AV192" s="226"/>
      <c r="AW192" s="90"/>
      <c r="AX192" s="90"/>
      <c r="AY192" s="90"/>
      <c r="AZ192" s="90"/>
      <c r="BA192" s="16"/>
      <c r="BB192" s="16"/>
      <c r="BC192" s="16"/>
      <c r="BD192" s="16"/>
      <c r="BE192" s="16"/>
      <c r="BF192" s="207"/>
      <c r="BG192" s="204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207"/>
      <c r="BS192" s="204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207"/>
      <c r="CE192" s="5"/>
      <c r="CF192" s="5"/>
      <c r="CG192" s="5"/>
      <c r="CH192" s="5"/>
      <c r="CI192" s="5"/>
      <c r="CJ192" s="5"/>
      <c r="CK192" s="5"/>
      <c r="CL192" s="5"/>
      <c r="CM192" s="5"/>
    </row>
    <row r="193" spans="1:95" outlineLevel="3" x14ac:dyDescent="0.25">
      <c r="E193" s="127">
        <v>3</v>
      </c>
      <c r="H193" s="152" t="s">
        <v>352</v>
      </c>
      <c r="I193" s="161" t="s">
        <v>300</v>
      </c>
      <c r="J193" s="36"/>
      <c r="K193" s="31">
        <v>6</v>
      </c>
      <c r="L193" s="14">
        <v>2017</v>
      </c>
      <c r="M193" s="14">
        <v>2017</v>
      </c>
      <c r="N193" s="50">
        <v>500000</v>
      </c>
      <c r="O193" s="42">
        <f t="shared" si="16"/>
        <v>425000</v>
      </c>
      <c r="P193" s="43">
        <f>+N193*0.15</f>
        <v>75000</v>
      </c>
      <c r="Q193" s="43">
        <v>500000</v>
      </c>
      <c r="R193" s="16"/>
      <c r="S193" s="16"/>
      <c r="T193" s="16"/>
      <c r="U193" s="16"/>
      <c r="V193" s="19">
        <f>SUM(Q193:U193)</f>
        <v>500000</v>
      </c>
      <c r="W193" s="206"/>
      <c r="X193" s="15"/>
      <c r="Y193" s="89"/>
      <c r="Z193" s="89"/>
      <c r="AA193" s="89"/>
      <c r="AB193" s="89"/>
      <c r="AC193" s="90"/>
      <c r="AD193" s="90"/>
      <c r="AE193" s="16"/>
      <c r="AF193" s="16"/>
      <c r="AG193" s="16"/>
      <c r="AH193" s="207"/>
      <c r="AI193" s="204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207"/>
      <c r="AU193" s="204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207"/>
      <c r="BG193" s="204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207"/>
      <c r="BS193" s="204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207"/>
      <c r="CE193" s="5"/>
      <c r="CF193" s="5"/>
      <c r="CG193" s="5"/>
      <c r="CH193" s="5"/>
      <c r="CI193" s="5"/>
      <c r="CJ193" s="5"/>
      <c r="CK193" s="5"/>
    </row>
    <row r="194" spans="1:95" s="108" customFormat="1" ht="41.25" customHeight="1" outlineLevel="3" collapsed="1" x14ac:dyDescent="0.25">
      <c r="C194" s="113"/>
      <c r="D194" s="108">
        <v>2</v>
      </c>
      <c r="H194" s="153" t="s">
        <v>345</v>
      </c>
      <c r="I194" s="160" t="s">
        <v>85</v>
      </c>
      <c r="J194" s="33"/>
      <c r="K194" s="33"/>
      <c r="L194" s="34"/>
      <c r="M194" s="34"/>
      <c r="N194" s="40">
        <v>15000000</v>
      </c>
      <c r="O194" s="40">
        <f t="shared" si="16"/>
        <v>12750000</v>
      </c>
      <c r="P194" s="97">
        <f t="shared" si="15"/>
        <v>2250000</v>
      </c>
      <c r="Q194" s="97">
        <f t="shared" ref="Q194:V194" si="24">SUM(Q195:Q197)</f>
        <v>250000</v>
      </c>
      <c r="R194" s="97">
        <f t="shared" si="24"/>
        <v>2750000</v>
      </c>
      <c r="S194" s="97">
        <f t="shared" si="24"/>
        <v>2500000</v>
      </c>
      <c r="T194" s="98">
        <f t="shared" si="24"/>
        <v>4500000</v>
      </c>
      <c r="U194" s="98">
        <f t="shared" si="24"/>
        <v>5000000</v>
      </c>
      <c r="V194" s="97">
        <f t="shared" si="24"/>
        <v>15000000</v>
      </c>
      <c r="W194" s="182"/>
      <c r="X194" s="169"/>
      <c r="Y194" s="169"/>
      <c r="Z194" s="169"/>
      <c r="AA194" s="169"/>
      <c r="AB194" s="169"/>
      <c r="AC194" s="169"/>
      <c r="AD194" s="169"/>
      <c r="AE194" s="169"/>
      <c r="AF194" s="169"/>
      <c r="AG194" s="169"/>
      <c r="AH194" s="183"/>
      <c r="AI194" s="182"/>
      <c r="AJ194" s="169"/>
      <c r="AK194" s="169"/>
      <c r="AL194" s="169"/>
      <c r="AM194" s="169"/>
      <c r="AN194" s="169"/>
      <c r="AO194" s="169"/>
      <c r="AP194" s="169"/>
      <c r="AQ194" s="169"/>
      <c r="AR194" s="169"/>
      <c r="AS194" s="169"/>
      <c r="AT194" s="183"/>
      <c r="AU194" s="182"/>
      <c r="AV194" s="169"/>
      <c r="AW194" s="169"/>
      <c r="AX194" s="169"/>
      <c r="AY194" s="169"/>
      <c r="AZ194" s="169"/>
      <c r="BA194" s="169"/>
      <c r="BB194" s="169"/>
      <c r="BC194" s="169"/>
      <c r="BD194" s="169"/>
      <c r="BE194" s="169"/>
      <c r="BF194" s="183"/>
      <c r="BG194" s="182"/>
      <c r="BH194" s="169"/>
      <c r="BI194" s="169"/>
      <c r="BJ194" s="169"/>
      <c r="BK194" s="169"/>
      <c r="BL194" s="169"/>
      <c r="BM194" s="169"/>
      <c r="BN194" s="169"/>
      <c r="BO194" s="169"/>
      <c r="BP194" s="169"/>
      <c r="BQ194" s="169"/>
      <c r="BR194" s="183"/>
      <c r="BS194" s="182"/>
      <c r="BT194" s="169"/>
      <c r="BU194" s="169"/>
      <c r="BV194" s="169"/>
      <c r="BW194" s="169"/>
      <c r="BX194" s="169"/>
      <c r="BY194" s="169"/>
      <c r="BZ194" s="169"/>
      <c r="CA194" s="169"/>
      <c r="CB194" s="169"/>
      <c r="CC194" s="169"/>
      <c r="CD194" s="183"/>
      <c r="CE194" s="35"/>
      <c r="CF194" s="35"/>
      <c r="CG194" s="35"/>
    </row>
    <row r="195" spans="1:95" outlineLevel="3" x14ac:dyDescent="0.25">
      <c r="E195" s="127">
        <v>1</v>
      </c>
      <c r="H195" s="152" t="s">
        <v>353</v>
      </c>
      <c r="I195" s="161" t="s">
        <v>251</v>
      </c>
      <c r="J195" s="36"/>
      <c r="K195" s="31">
        <v>24</v>
      </c>
      <c r="L195" s="14">
        <v>2018</v>
      </c>
      <c r="M195" s="14">
        <v>2020</v>
      </c>
      <c r="N195" s="50">
        <v>8000000</v>
      </c>
      <c r="O195" s="42">
        <f t="shared" si="16"/>
        <v>6800000</v>
      </c>
      <c r="P195" s="43">
        <f t="shared" si="15"/>
        <v>1200000</v>
      </c>
      <c r="Q195" s="43"/>
      <c r="R195" s="16">
        <v>2500000</v>
      </c>
      <c r="S195" s="16">
        <v>2500000</v>
      </c>
      <c r="T195" s="43">
        <v>2500000</v>
      </c>
      <c r="U195" s="16"/>
      <c r="V195" s="19">
        <f>SUM(Q195:U195)</f>
        <v>7500000</v>
      </c>
      <c r="W195" s="204"/>
      <c r="X195" s="16"/>
      <c r="Y195" s="16"/>
      <c r="Z195" s="16"/>
      <c r="AA195" s="16"/>
      <c r="AB195" s="16"/>
      <c r="AC195" s="16"/>
      <c r="AD195" s="16"/>
      <c r="AE195" s="16"/>
      <c r="AF195" s="111"/>
      <c r="AG195" s="13"/>
      <c r="AH195" s="205"/>
      <c r="AI195" s="228"/>
      <c r="AJ195" s="15"/>
      <c r="AK195" s="15"/>
      <c r="AL195" s="15"/>
      <c r="AM195" s="15"/>
      <c r="AN195" s="15"/>
      <c r="AO195" s="87"/>
      <c r="AP195" s="87"/>
      <c r="AQ195" s="87"/>
      <c r="AR195" s="87"/>
      <c r="AS195" s="87"/>
      <c r="AT195" s="209"/>
      <c r="AU195" s="230"/>
      <c r="AV195" s="87"/>
      <c r="AW195" s="87"/>
      <c r="AX195" s="87"/>
      <c r="AY195" s="88"/>
      <c r="AZ195" s="88"/>
      <c r="BA195" s="88"/>
      <c r="BB195" s="90"/>
      <c r="BC195" s="90"/>
      <c r="BD195" s="90"/>
      <c r="BE195" s="90"/>
      <c r="BF195" s="227"/>
      <c r="BG195" s="224"/>
      <c r="BH195" s="90"/>
      <c r="BI195" s="90"/>
      <c r="BJ195" s="90"/>
      <c r="BK195" s="90"/>
      <c r="BL195" s="90"/>
      <c r="BM195" s="16"/>
      <c r="BN195" s="16"/>
      <c r="BO195" s="16"/>
      <c r="BP195" s="16"/>
      <c r="BQ195" s="16"/>
      <c r="BR195" s="207"/>
      <c r="BS195" s="204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207"/>
    </row>
    <row r="196" spans="1:95" outlineLevel="3" x14ac:dyDescent="0.25">
      <c r="E196" s="127">
        <v>2</v>
      </c>
      <c r="H196" s="152" t="s">
        <v>354</v>
      </c>
      <c r="I196" s="161" t="s">
        <v>254</v>
      </c>
      <c r="J196" s="36"/>
      <c r="K196" s="31">
        <v>24</v>
      </c>
      <c r="L196" s="14">
        <v>2020</v>
      </c>
      <c r="M196" s="14">
        <v>2021</v>
      </c>
      <c r="N196" s="50">
        <v>6500000</v>
      </c>
      <c r="O196" s="42">
        <f t="shared" si="16"/>
        <v>5525000</v>
      </c>
      <c r="P196" s="43">
        <f t="shared" si="15"/>
        <v>975000</v>
      </c>
      <c r="Q196" s="177">
        <v>0</v>
      </c>
      <c r="R196" s="16"/>
      <c r="S196" s="16"/>
      <c r="T196" s="43">
        <v>2000000</v>
      </c>
      <c r="U196" s="16">
        <v>5000000</v>
      </c>
      <c r="V196" s="19">
        <f>SUM(Q196:U196)</f>
        <v>7000000</v>
      </c>
      <c r="W196" s="204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207"/>
      <c r="AI196" s="204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207"/>
      <c r="AU196" s="204"/>
      <c r="AV196" s="13"/>
      <c r="AW196" s="13"/>
      <c r="AX196" s="13"/>
      <c r="AY196" s="13"/>
      <c r="AZ196" s="15"/>
      <c r="BA196" s="15"/>
      <c r="BB196" s="15"/>
      <c r="BC196" s="15"/>
      <c r="BD196" s="15"/>
      <c r="BE196" s="15"/>
      <c r="BF196" s="208"/>
      <c r="BG196" s="230"/>
      <c r="BH196" s="87"/>
      <c r="BI196" s="87"/>
      <c r="BJ196" s="87"/>
      <c r="BK196" s="87"/>
      <c r="BL196" s="87"/>
      <c r="BM196" s="88"/>
      <c r="BN196" s="88"/>
      <c r="BO196" s="88"/>
      <c r="BP196" s="88"/>
      <c r="BQ196" s="87"/>
      <c r="BR196" s="209"/>
      <c r="BS196" s="230"/>
      <c r="BT196" s="87"/>
      <c r="BU196" s="87"/>
      <c r="BV196" s="87"/>
      <c r="BW196" s="87"/>
      <c r="BX196" s="88"/>
      <c r="BY196" s="88"/>
      <c r="BZ196" s="88"/>
      <c r="CA196" s="88"/>
      <c r="CB196" s="88"/>
      <c r="CC196" s="88"/>
      <c r="CD196" s="229"/>
      <c r="CE196" s="5"/>
      <c r="CF196" s="5"/>
      <c r="CG196" s="5"/>
      <c r="CH196" s="5"/>
      <c r="CI196" s="5"/>
    </row>
    <row r="197" spans="1:95" s="5" customFormat="1" outlineLevel="3" x14ac:dyDescent="0.25">
      <c r="A197" s="2"/>
      <c r="B197" s="2"/>
      <c r="C197" s="115"/>
      <c r="D197" s="107"/>
      <c r="E197" s="127">
        <v>3</v>
      </c>
      <c r="H197" s="152" t="s">
        <v>355</v>
      </c>
      <c r="I197" s="161" t="s">
        <v>301</v>
      </c>
      <c r="J197" s="36"/>
      <c r="K197" s="31">
        <v>6</v>
      </c>
      <c r="L197" s="14">
        <v>2017</v>
      </c>
      <c r="M197" s="14">
        <v>2017</v>
      </c>
      <c r="N197" s="50">
        <v>500000</v>
      </c>
      <c r="O197" s="42">
        <f t="shared" si="16"/>
        <v>425000</v>
      </c>
      <c r="P197" s="43">
        <f t="shared" si="15"/>
        <v>75000</v>
      </c>
      <c r="Q197" s="43">
        <v>250000</v>
      </c>
      <c r="R197" s="16">
        <v>250000</v>
      </c>
      <c r="S197" s="16"/>
      <c r="T197" s="43"/>
      <c r="U197" s="16"/>
      <c r="V197" s="19">
        <f>SUM(Q197:U197)</f>
        <v>500000</v>
      </c>
      <c r="W197" s="206"/>
      <c r="X197" s="94"/>
      <c r="Y197" s="94"/>
      <c r="Z197" s="94"/>
      <c r="AA197" s="88"/>
      <c r="AB197" s="88"/>
      <c r="AC197" s="88"/>
      <c r="AD197" s="88"/>
      <c r="AE197" s="88"/>
      <c r="AF197" s="88"/>
      <c r="AG197" s="16"/>
      <c r="AH197" s="207"/>
      <c r="AI197" s="204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207"/>
      <c r="AU197" s="204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207"/>
      <c r="BG197" s="204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207"/>
      <c r="BS197" s="204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207"/>
    </row>
    <row r="198" spans="1:95" s="107" customFormat="1" ht="21" customHeight="1" outlineLevel="3" collapsed="1" x14ac:dyDescent="0.25">
      <c r="A198" s="108"/>
      <c r="B198" s="108"/>
      <c r="C198" s="113"/>
      <c r="D198" s="108">
        <v>3</v>
      </c>
      <c r="H198" s="155" t="s">
        <v>346</v>
      </c>
      <c r="I198" s="160" t="s">
        <v>84</v>
      </c>
      <c r="J198" s="37"/>
      <c r="K198" s="37"/>
      <c r="L198" s="39"/>
      <c r="M198" s="39"/>
      <c r="N198" s="49">
        <v>15000000</v>
      </c>
      <c r="O198" s="40">
        <f t="shared" si="16"/>
        <v>12750000</v>
      </c>
      <c r="P198" s="41">
        <f t="shared" ref="P198:P233" si="25">+N198*0.15</f>
        <v>2250000</v>
      </c>
      <c r="Q198" s="41">
        <f t="shared" ref="Q198:V198" si="26">SUM(Q199:Q201)</f>
        <v>250000</v>
      </c>
      <c r="R198" s="41">
        <f t="shared" si="26"/>
        <v>4083333.3333333335</v>
      </c>
      <c r="S198" s="41">
        <f t="shared" si="26"/>
        <v>4833333.333333334</v>
      </c>
      <c r="T198" s="41">
        <f t="shared" si="26"/>
        <v>4500000</v>
      </c>
      <c r="U198" s="41">
        <f t="shared" si="26"/>
        <v>1333333</v>
      </c>
      <c r="V198" s="97">
        <f t="shared" si="26"/>
        <v>14999999.666666668</v>
      </c>
      <c r="W198" s="188"/>
      <c r="X198" s="101"/>
      <c r="Y198" s="101"/>
      <c r="Z198" s="101"/>
      <c r="AA198" s="101"/>
      <c r="AB198" s="101"/>
      <c r="AC198" s="101"/>
      <c r="AD198" s="101"/>
      <c r="AE198" s="101"/>
      <c r="AF198" s="101"/>
      <c r="AG198" s="101"/>
      <c r="AH198" s="189"/>
      <c r="AI198" s="188"/>
      <c r="AJ198" s="101"/>
      <c r="AK198" s="101"/>
      <c r="AL198" s="101"/>
      <c r="AM198" s="101"/>
      <c r="AN198" s="101"/>
      <c r="AO198" s="101"/>
      <c r="AP198" s="101"/>
      <c r="AQ198" s="101"/>
      <c r="AR198" s="101"/>
      <c r="AS198" s="101"/>
      <c r="AT198" s="189"/>
      <c r="AU198" s="188"/>
      <c r="AV198" s="101"/>
      <c r="AW198" s="101"/>
      <c r="AX198" s="101"/>
      <c r="AY198" s="101"/>
      <c r="AZ198" s="101"/>
      <c r="BA198" s="101"/>
      <c r="BB198" s="101"/>
      <c r="BC198" s="101"/>
      <c r="BD198" s="101"/>
      <c r="BE198" s="101"/>
      <c r="BF198" s="189"/>
      <c r="BG198" s="188"/>
      <c r="BH198" s="101"/>
      <c r="BI198" s="101"/>
      <c r="BJ198" s="101"/>
      <c r="BK198" s="101"/>
      <c r="BL198" s="101"/>
      <c r="BM198" s="101"/>
      <c r="BN198" s="101"/>
      <c r="BO198" s="101"/>
      <c r="BP198" s="101"/>
      <c r="BQ198" s="101"/>
      <c r="BR198" s="189"/>
      <c r="BS198" s="188"/>
      <c r="BT198" s="101"/>
      <c r="BU198" s="101"/>
      <c r="BV198" s="101"/>
      <c r="BW198" s="101"/>
      <c r="BX198" s="101"/>
      <c r="BY198" s="101"/>
      <c r="BZ198" s="101"/>
      <c r="CA198" s="101"/>
      <c r="CB198" s="101"/>
      <c r="CC198" s="101"/>
      <c r="CD198" s="189"/>
    </row>
    <row r="199" spans="1:95" outlineLevel="3" x14ac:dyDescent="0.25">
      <c r="E199" s="108">
        <v>1</v>
      </c>
      <c r="H199" s="152" t="s">
        <v>356</v>
      </c>
      <c r="I199" s="161" t="s">
        <v>252</v>
      </c>
      <c r="J199" s="36"/>
      <c r="K199" s="31">
        <v>24</v>
      </c>
      <c r="L199" s="14">
        <v>2018</v>
      </c>
      <c r="M199" s="14">
        <v>2019</v>
      </c>
      <c r="N199" s="50">
        <v>7500000</v>
      </c>
      <c r="O199" s="42">
        <f t="shared" si="16"/>
        <v>6375000</v>
      </c>
      <c r="P199" s="43">
        <f t="shared" si="25"/>
        <v>1125000</v>
      </c>
      <c r="Q199" s="43">
        <v>0</v>
      </c>
      <c r="R199" s="43">
        <v>1500000</v>
      </c>
      <c r="S199" s="16">
        <v>2500000</v>
      </c>
      <c r="T199" s="16">
        <v>3500000</v>
      </c>
      <c r="U199" s="16"/>
      <c r="V199" s="19">
        <f>SUM(Q199:U199)</f>
        <v>7500000</v>
      </c>
      <c r="W199" s="204"/>
      <c r="X199" s="16"/>
      <c r="Y199" s="18"/>
      <c r="Z199" s="18"/>
      <c r="AA199" s="18"/>
      <c r="AB199" s="16"/>
      <c r="AC199" s="16"/>
      <c r="AD199" s="16"/>
      <c r="AE199" s="16"/>
      <c r="AF199" s="111"/>
      <c r="AG199" s="13"/>
      <c r="AH199" s="205"/>
      <c r="AI199" s="228"/>
      <c r="AJ199" s="15"/>
      <c r="AK199" s="15"/>
      <c r="AL199" s="15"/>
      <c r="AM199" s="15"/>
      <c r="AN199" s="15"/>
      <c r="AO199" s="87"/>
      <c r="AP199" s="87"/>
      <c r="AQ199" s="87"/>
      <c r="AR199" s="87"/>
      <c r="AS199" s="87"/>
      <c r="AT199" s="209"/>
      <c r="AU199" s="230"/>
      <c r="AV199" s="87"/>
      <c r="AW199" s="87"/>
      <c r="AX199" s="87"/>
      <c r="AY199" s="88"/>
      <c r="AZ199" s="88"/>
      <c r="BA199" s="88"/>
      <c r="BB199" s="90"/>
      <c r="BC199" s="90"/>
      <c r="BD199" s="90"/>
      <c r="BE199" s="90"/>
      <c r="BF199" s="227"/>
      <c r="BG199" s="224"/>
      <c r="BH199" s="90"/>
      <c r="BI199" s="90"/>
      <c r="BJ199" s="90"/>
      <c r="BK199" s="90"/>
      <c r="BL199" s="90"/>
      <c r="BM199" s="16"/>
      <c r="BN199" s="16"/>
      <c r="BO199" s="16"/>
      <c r="BP199" s="16"/>
      <c r="BQ199" s="16"/>
      <c r="BR199" s="207"/>
      <c r="BS199" s="204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207"/>
    </row>
    <row r="200" spans="1:95" outlineLevel="3" x14ac:dyDescent="0.25">
      <c r="E200" s="108">
        <v>2</v>
      </c>
      <c r="H200" s="152" t="s">
        <v>357</v>
      </c>
      <c r="I200" s="161" t="s">
        <v>253</v>
      </c>
      <c r="J200" s="36"/>
      <c r="K200" s="31">
        <v>36</v>
      </c>
      <c r="L200" s="14">
        <v>2018</v>
      </c>
      <c r="M200" s="14">
        <v>2021</v>
      </c>
      <c r="N200" s="50">
        <v>7000000</v>
      </c>
      <c r="O200" s="42">
        <f t="shared" si="16"/>
        <v>5950000</v>
      </c>
      <c r="P200" s="43">
        <f t="shared" si="25"/>
        <v>1050000</v>
      </c>
      <c r="Q200" s="43"/>
      <c r="R200" s="16">
        <v>2333333.3333333335</v>
      </c>
      <c r="S200" s="16">
        <v>2333333.3333333335</v>
      </c>
      <c r="T200" s="16">
        <v>1000000</v>
      </c>
      <c r="U200" s="16">
        <v>1333333</v>
      </c>
      <c r="V200" s="19">
        <f>SUM(Q200:U200)</f>
        <v>6999999.666666667</v>
      </c>
      <c r="W200" s="204"/>
      <c r="X200" s="16"/>
      <c r="Y200" s="18"/>
      <c r="Z200" s="18"/>
      <c r="AA200" s="18"/>
      <c r="AB200" s="16"/>
      <c r="AC200" s="16"/>
      <c r="AD200" s="16"/>
      <c r="AE200" s="16"/>
      <c r="AF200" s="111"/>
      <c r="AG200" s="13"/>
      <c r="AH200" s="205"/>
      <c r="AI200" s="228"/>
      <c r="AJ200" s="15"/>
      <c r="AK200" s="15"/>
      <c r="AL200" s="15"/>
      <c r="AM200" s="15"/>
      <c r="AN200" s="15"/>
      <c r="AO200" s="87"/>
      <c r="AP200" s="87"/>
      <c r="AQ200" s="87"/>
      <c r="AR200" s="87"/>
      <c r="AS200" s="87"/>
      <c r="AT200" s="209"/>
      <c r="AU200" s="230"/>
      <c r="AV200" s="87"/>
      <c r="AW200" s="87"/>
      <c r="AX200" s="87"/>
      <c r="AY200" s="88"/>
      <c r="AZ200" s="88"/>
      <c r="BA200" s="88"/>
      <c r="BB200" s="90"/>
      <c r="BC200" s="90"/>
      <c r="BD200" s="90"/>
      <c r="BE200" s="90"/>
      <c r="BF200" s="227"/>
      <c r="BG200" s="224"/>
      <c r="BH200" s="90"/>
      <c r="BI200" s="90"/>
      <c r="BJ200" s="90"/>
      <c r="BK200" s="90"/>
      <c r="BL200" s="90"/>
      <c r="BM200" s="88"/>
      <c r="BN200" s="88"/>
      <c r="BO200" s="88"/>
      <c r="BP200" s="88"/>
      <c r="BQ200" s="88"/>
      <c r="BR200" s="229"/>
      <c r="BS200" s="242"/>
      <c r="BT200" s="88"/>
      <c r="BU200" s="88"/>
      <c r="BV200" s="88"/>
      <c r="BW200" s="88"/>
      <c r="BX200" s="88"/>
      <c r="BY200" s="16"/>
      <c r="BZ200" s="16"/>
      <c r="CA200" s="16"/>
      <c r="CB200" s="16"/>
      <c r="CC200" s="16"/>
      <c r="CD200" s="207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</row>
    <row r="201" spans="1:95" outlineLevel="3" x14ac:dyDescent="0.25">
      <c r="E201" s="107">
        <v>3</v>
      </c>
      <c r="H201" s="152" t="s">
        <v>358</v>
      </c>
      <c r="I201" s="161" t="s">
        <v>302</v>
      </c>
      <c r="J201" s="36"/>
      <c r="K201" s="31">
        <v>6</v>
      </c>
      <c r="L201" s="14">
        <v>2017</v>
      </c>
      <c r="M201" s="14">
        <v>2017</v>
      </c>
      <c r="N201" s="50">
        <v>500000</v>
      </c>
      <c r="O201" s="42">
        <f t="shared" si="16"/>
        <v>425000</v>
      </c>
      <c r="P201" s="43">
        <f t="shared" si="25"/>
        <v>75000</v>
      </c>
      <c r="Q201" s="43">
        <v>250000</v>
      </c>
      <c r="R201" s="16">
        <v>250000</v>
      </c>
      <c r="S201" s="16"/>
      <c r="T201" s="16"/>
      <c r="U201" s="16"/>
      <c r="V201" s="19">
        <f>SUM(Q201:U201)</f>
        <v>500000</v>
      </c>
      <c r="W201" s="206"/>
      <c r="X201" s="94"/>
      <c r="Y201" s="94"/>
      <c r="Z201" s="94"/>
      <c r="AA201" s="88"/>
      <c r="AB201" s="88"/>
      <c r="AC201" s="88"/>
      <c r="AD201" s="88"/>
      <c r="AE201" s="88"/>
      <c r="AF201" s="88"/>
      <c r="AG201" s="16"/>
      <c r="AH201" s="207"/>
      <c r="AI201" s="204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207"/>
      <c r="AU201" s="204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207"/>
      <c r="BG201" s="204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207"/>
      <c r="BS201" s="204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207"/>
    </row>
    <row r="202" spans="1:95" s="107" customFormat="1" ht="33.75" customHeight="1" outlineLevel="3" collapsed="1" x14ac:dyDescent="0.25">
      <c r="A202" s="108"/>
      <c r="B202" s="108"/>
      <c r="C202" s="113"/>
      <c r="D202" s="108">
        <v>4</v>
      </c>
      <c r="H202" s="155" t="s">
        <v>359</v>
      </c>
      <c r="I202" s="160" t="s">
        <v>86</v>
      </c>
      <c r="J202" s="37"/>
      <c r="K202" s="37"/>
      <c r="L202" s="39"/>
      <c r="M202" s="39"/>
      <c r="N202" s="49">
        <v>15000000</v>
      </c>
      <c r="O202" s="40">
        <f t="shared" si="16"/>
        <v>12750000</v>
      </c>
      <c r="P202" s="41">
        <f t="shared" si="25"/>
        <v>2250000</v>
      </c>
      <c r="Q202" s="41">
        <f t="shared" ref="Q202:V202" si="27">SUM(Q203:Q205)</f>
        <v>2000000</v>
      </c>
      <c r="R202" s="41">
        <f t="shared" si="27"/>
        <v>5666666.666666666</v>
      </c>
      <c r="S202" s="41">
        <f t="shared" si="27"/>
        <v>3666667</v>
      </c>
      <c r="T202" s="41">
        <f t="shared" si="27"/>
        <v>3666666</v>
      </c>
      <c r="U202" s="41">
        <f t="shared" si="27"/>
        <v>0</v>
      </c>
      <c r="V202" s="97">
        <f t="shared" si="27"/>
        <v>14999999.666666666</v>
      </c>
      <c r="W202" s="188"/>
      <c r="X202" s="101"/>
      <c r="Y202" s="101"/>
      <c r="Z202" s="101"/>
      <c r="AA202" s="101"/>
      <c r="AB202" s="101"/>
      <c r="AC202" s="101"/>
      <c r="AD202" s="101"/>
      <c r="AE202" s="101"/>
      <c r="AF202" s="101"/>
      <c r="AG202" s="101"/>
      <c r="AH202" s="189"/>
      <c r="AI202" s="188"/>
      <c r="AJ202" s="101"/>
      <c r="AK202" s="101"/>
      <c r="AL202" s="101"/>
      <c r="AM202" s="101"/>
      <c r="AN202" s="101"/>
      <c r="AO202" s="101"/>
      <c r="AP202" s="101"/>
      <c r="AQ202" s="101"/>
      <c r="AR202" s="101"/>
      <c r="AS202" s="101"/>
      <c r="AT202" s="189"/>
      <c r="AU202" s="188"/>
      <c r="AV202" s="101"/>
      <c r="AW202" s="101"/>
      <c r="AX202" s="101"/>
      <c r="AY202" s="101"/>
      <c r="AZ202" s="101"/>
      <c r="BA202" s="101"/>
      <c r="BB202" s="101"/>
      <c r="BC202" s="101"/>
      <c r="BD202" s="101"/>
      <c r="BE202" s="101"/>
      <c r="BF202" s="189"/>
      <c r="BG202" s="188"/>
      <c r="BH202" s="101"/>
      <c r="BI202" s="101"/>
      <c r="BJ202" s="101"/>
      <c r="BK202" s="101"/>
      <c r="BL202" s="101"/>
      <c r="BM202" s="101"/>
      <c r="BN202" s="101"/>
      <c r="BO202" s="101"/>
      <c r="BP202" s="101"/>
      <c r="BQ202" s="101"/>
      <c r="BR202" s="189"/>
      <c r="BS202" s="188"/>
      <c r="BT202" s="101"/>
      <c r="BU202" s="101"/>
      <c r="BV202" s="101"/>
      <c r="BW202" s="101"/>
      <c r="BX202" s="101"/>
      <c r="BY202" s="101"/>
      <c r="BZ202" s="101"/>
      <c r="CA202" s="101"/>
      <c r="CB202" s="101"/>
      <c r="CC202" s="101"/>
      <c r="CD202" s="189"/>
    </row>
    <row r="203" spans="1:95" outlineLevel="3" x14ac:dyDescent="0.25">
      <c r="E203" s="127">
        <v>1</v>
      </c>
      <c r="H203" s="152" t="s">
        <v>360</v>
      </c>
      <c r="I203" s="161" t="s">
        <v>390</v>
      </c>
      <c r="J203" s="36"/>
      <c r="K203" s="31">
        <v>24</v>
      </c>
      <c r="L203" s="14">
        <v>2018</v>
      </c>
      <c r="M203" s="14">
        <v>2020</v>
      </c>
      <c r="N203" s="50">
        <v>11000000</v>
      </c>
      <c r="O203" s="42">
        <f t="shared" si="16"/>
        <v>9350000</v>
      </c>
      <c r="P203" s="47">
        <f t="shared" si="25"/>
        <v>1650000</v>
      </c>
      <c r="Q203" s="43"/>
      <c r="R203" s="43">
        <f>11000000/3</f>
        <v>3666666.6666666665</v>
      </c>
      <c r="S203" s="16">
        <v>3666667</v>
      </c>
      <c r="T203" s="16">
        <v>3666666</v>
      </c>
      <c r="U203" s="16">
        <v>0</v>
      </c>
      <c r="V203" s="19">
        <f>SUM(Q203:U203)</f>
        <v>10999999.666666666</v>
      </c>
      <c r="W203" s="204"/>
      <c r="X203" s="16"/>
      <c r="Y203" s="16"/>
      <c r="Z203" s="13"/>
      <c r="AA203" s="13"/>
      <c r="AB203" s="13"/>
      <c r="AC203" s="13"/>
      <c r="AD203" s="15"/>
      <c r="AE203" s="15"/>
      <c r="AF203" s="15"/>
      <c r="AG203" s="15"/>
      <c r="AH203" s="208"/>
      <c r="AI203" s="228"/>
      <c r="AJ203" s="15"/>
      <c r="AK203" s="87"/>
      <c r="AL203" s="87"/>
      <c r="AM203" s="87"/>
      <c r="AN203" s="87"/>
      <c r="AO203" s="87"/>
      <c r="AP203" s="87"/>
      <c r="AQ203" s="88"/>
      <c r="AR203" s="88"/>
      <c r="AS203" s="88"/>
      <c r="AT203" s="229"/>
      <c r="AU203" s="230"/>
      <c r="AV203" s="87"/>
      <c r="AW203" s="87"/>
      <c r="AX203" s="87"/>
      <c r="AY203" s="87"/>
      <c r="AZ203" s="87"/>
      <c r="BA203" s="87"/>
      <c r="BB203" s="88"/>
      <c r="BC203" s="88"/>
      <c r="BD203" s="88"/>
      <c r="BE203" s="88"/>
      <c r="BF203" s="229"/>
      <c r="BG203" s="242"/>
      <c r="BH203" s="88"/>
      <c r="BI203" s="16"/>
      <c r="BJ203" s="16"/>
      <c r="BK203" s="16"/>
      <c r="BL203" s="16"/>
      <c r="BM203" s="16"/>
      <c r="BN203" s="16"/>
      <c r="BO203" s="16"/>
      <c r="BP203" s="16"/>
      <c r="BQ203" s="16"/>
      <c r="BR203" s="207"/>
      <c r="BS203" s="204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207"/>
    </row>
    <row r="204" spans="1:95" outlineLevel="3" x14ac:dyDescent="0.25">
      <c r="E204" s="127">
        <v>2</v>
      </c>
      <c r="H204" s="152" t="s">
        <v>361</v>
      </c>
      <c r="I204" s="161" t="s">
        <v>180</v>
      </c>
      <c r="J204" s="36"/>
      <c r="K204" s="31">
        <v>12</v>
      </c>
      <c r="L204" s="14">
        <v>2017</v>
      </c>
      <c r="M204" s="14">
        <v>2018</v>
      </c>
      <c r="N204" s="50">
        <v>3500000</v>
      </c>
      <c r="O204" s="42">
        <f t="shared" ref="O204:O233" si="28">+N204*0.85</f>
        <v>2975000</v>
      </c>
      <c r="P204" s="47">
        <f t="shared" si="25"/>
        <v>525000</v>
      </c>
      <c r="Q204" s="19">
        <f>3500000/2</f>
        <v>1750000</v>
      </c>
      <c r="R204" s="16">
        <v>1750000</v>
      </c>
      <c r="S204" s="16"/>
      <c r="T204" s="16"/>
      <c r="U204" s="16"/>
      <c r="V204" s="19">
        <f>SUM(Q204:U204)</f>
        <v>3500000</v>
      </c>
      <c r="W204" s="206"/>
      <c r="X204" s="13"/>
      <c r="Y204" s="17"/>
      <c r="Z204" s="17"/>
      <c r="AA204" s="17"/>
      <c r="AB204" s="15"/>
      <c r="AC204" s="15"/>
      <c r="AD204" s="15"/>
      <c r="AE204" s="87"/>
      <c r="AF204" s="87"/>
      <c r="AG204" s="87"/>
      <c r="AH204" s="209"/>
      <c r="AI204" s="230"/>
      <c r="AJ204" s="87"/>
      <c r="AK204" s="87"/>
      <c r="AL204" s="87"/>
      <c r="AM204" s="87"/>
      <c r="AN204" s="87"/>
      <c r="AO204" s="87"/>
      <c r="AP204" s="16"/>
      <c r="AQ204" s="16"/>
      <c r="AR204" s="16"/>
      <c r="AS204" s="16"/>
      <c r="AT204" s="207"/>
      <c r="AU204" s="204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207"/>
      <c r="BG204" s="204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207"/>
      <c r="BS204" s="204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207"/>
    </row>
    <row r="205" spans="1:95" outlineLevel="3" x14ac:dyDescent="0.25">
      <c r="D205" s="107"/>
      <c r="E205" s="127">
        <v>3</v>
      </c>
      <c r="H205" s="152" t="s">
        <v>362</v>
      </c>
      <c r="I205" s="161" t="s">
        <v>303</v>
      </c>
      <c r="J205" s="36"/>
      <c r="K205" s="31">
        <v>6</v>
      </c>
      <c r="L205" s="14">
        <v>2017</v>
      </c>
      <c r="M205" s="14">
        <v>2017</v>
      </c>
      <c r="N205" s="50">
        <v>500000</v>
      </c>
      <c r="O205" s="42">
        <f t="shared" si="28"/>
        <v>425000</v>
      </c>
      <c r="P205" s="47">
        <f t="shared" si="25"/>
        <v>75000</v>
      </c>
      <c r="Q205" s="19">
        <v>250000</v>
      </c>
      <c r="R205" s="93">
        <v>250000</v>
      </c>
      <c r="S205" s="93"/>
      <c r="T205" s="93"/>
      <c r="U205" s="93"/>
      <c r="V205" s="19">
        <f>SUM(Q205:U205)</f>
        <v>500000</v>
      </c>
      <c r="W205" s="206"/>
      <c r="X205" s="94"/>
      <c r="Y205" s="94"/>
      <c r="Z205" s="94"/>
      <c r="AA205" s="88"/>
      <c r="AB205" s="88"/>
      <c r="AC205" s="88"/>
      <c r="AD205" s="88"/>
      <c r="AE205" s="88"/>
      <c r="AF205" s="88"/>
      <c r="AG205" s="16"/>
      <c r="AH205" s="207"/>
      <c r="AI205" s="204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207"/>
      <c r="AU205" s="204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207"/>
      <c r="BG205" s="204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207"/>
      <c r="BS205" s="204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207"/>
    </row>
    <row r="206" spans="1:95" s="5" customFormat="1" ht="33" customHeight="1" outlineLevel="1" x14ac:dyDescent="0.25">
      <c r="B206" s="5">
        <v>0</v>
      </c>
      <c r="C206" s="114">
        <v>2</v>
      </c>
      <c r="D206" s="107"/>
      <c r="E206" s="124"/>
      <c r="H206" s="168" t="s">
        <v>343</v>
      </c>
      <c r="I206" s="158" t="s">
        <v>255</v>
      </c>
      <c r="J206" s="32">
        <v>2021</v>
      </c>
      <c r="K206" s="32"/>
      <c r="L206" s="32"/>
      <c r="M206" s="32"/>
      <c r="N206" s="48">
        <f>96023500-60000000</f>
        <v>36023500</v>
      </c>
      <c r="O206" s="48">
        <f t="shared" si="28"/>
        <v>30619975</v>
      </c>
      <c r="P206" s="69">
        <f t="shared" si="25"/>
        <v>5403525</v>
      </c>
      <c r="Q206" s="69">
        <f t="shared" ref="Q206:V206" si="29">+Q207+Q211+Q215+Q219</f>
        <v>0</v>
      </c>
      <c r="R206" s="69">
        <f t="shared" si="29"/>
        <v>0</v>
      </c>
      <c r="S206" s="69">
        <f t="shared" si="29"/>
        <v>0</v>
      </c>
      <c r="T206" s="69">
        <f t="shared" si="29"/>
        <v>18500000</v>
      </c>
      <c r="U206" s="69">
        <f t="shared" si="29"/>
        <v>17523500</v>
      </c>
      <c r="V206" s="69">
        <f t="shared" si="29"/>
        <v>36023500</v>
      </c>
      <c r="W206" s="83"/>
      <c r="X206" s="84"/>
      <c r="Y206" s="84"/>
      <c r="Z206" s="84"/>
      <c r="AA206" s="84"/>
      <c r="AB206" s="84"/>
      <c r="AC206" s="84"/>
      <c r="AD206" s="84"/>
      <c r="AE206" s="84"/>
      <c r="AF206" s="84"/>
      <c r="AG206" s="84"/>
      <c r="AH206" s="85"/>
      <c r="AI206" s="83"/>
      <c r="AJ206" s="84"/>
      <c r="AK206" s="84"/>
      <c r="AL206" s="84"/>
      <c r="AM206" s="84"/>
      <c r="AN206" s="84"/>
      <c r="AO206" s="84"/>
      <c r="AP206" s="84"/>
      <c r="AQ206" s="84"/>
      <c r="AR206" s="84"/>
      <c r="AS206" s="84"/>
      <c r="AT206" s="85"/>
      <c r="AU206" s="83"/>
      <c r="AV206" s="84"/>
      <c r="AW206" s="84"/>
      <c r="AX206" s="84"/>
      <c r="AY206" s="84"/>
      <c r="AZ206" s="84"/>
      <c r="BA206" s="84"/>
      <c r="BB206" s="84"/>
      <c r="BC206" s="84"/>
      <c r="BD206" s="84"/>
      <c r="BE206" s="84"/>
      <c r="BF206" s="85"/>
      <c r="BG206" s="83"/>
      <c r="BH206" s="84"/>
      <c r="BI206" s="84"/>
      <c r="BJ206" s="84"/>
      <c r="BK206" s="84"/>
      <c r="BL206" s="84"/>
      <c r="BM206" s="84"/>
      <c r="BN206" s="84"/>
      <c r="BO206" s="84"/>
      <c r="BP206" s="84"/>
      <c r="BQ206" s="84"/>
      <c r="BR206" s="85"/>
      <c r="BS206" s="83"/>
      <c r="BT206" s="84"/>
      <c r="BU206" s="84"/>
      <c r="BV206" s="84"/>
      <c r="BW206" s="84"/>
      <c r="BX206" s="84"/>
      <c r="BY206" s="84"/>
      <c r="BZ206" s="84"/>
      <c r="CA206" s="84"/>
      <c r="CB206" s="84"/>
      <c r="CC206" s="84"/>
      <c r="CD206" s="85"/>
      <c r="CE206" s="6"/>
      <c r="CF206" s="6"/>
      <c r="CG206" s="6"/>
    </row>
    <row r="207" spans="1:95" s="107" customFormat="1" ht="33.75" customHeight="1" outlineLevel="3" x14ac:dyDescent="0.25">
      <c r="C207" s="116"/>
      <c r="D207" s="107">
        <v>1</v>
      </c>
      <c r="H207" s="155" t="s">
        <v>347</v>
      </c>
      <c r="I207" s="160" t="s">
        <v>256</v>
      </c>
      <c r="J207" s="37"/>
      <c r="K207" s="37"/>
      <c r="L207" s="39"/>
      <c r="M207" s="39"/>
      <c r="N207" s="49">
        <f>+N206/4</f>
        <v>9005875</v>
      </c>
      <c r="O207" s="40">
        <f t="shared" si="28"/>
        <v>7654993.75</v>
      </c>
      <c r="P207" s="41">
        <f t="shared" si="25"/>
        <v>1350881.25</v>
      </c>
      <c r="Q207" s="41">
        <f t="shared" ref="Q207:V207" si="30">SUM(Q208:Q210)</f>
        <v>0</v>
      </c>
      <c r="R207" s="41">
        <f t="shared" si="30"/>
        <v>0</v>
      </c>
      <c r="S207" s="41">
        <f t="shared" si="30"/>
        <v>0</v>
      </c>
      <c r="T207" s="41">
        <f t="shared" si="30"/>
        <v>4500000</v>
      </c>
      <c r="U207" s="41">
        <f t="shared" si="30"/>
        <v>4505875</v>
      </c>
      <c r="V207" s="97">
        <f t="shared" si="30"/>
        <v>9005875</v>
      </c>
      <c r="W207" s="188"/>
      <c r="X207" s="101"/>
      <c r="Y207" s="101"/>
      <c r="Z207" s="101"/>
      <c r="AA207" s="101"/>
      <c r="AB207" s="101"/>
      <c r="AC207" s="101"/>
      <c r="AD207" s="101"/>
      <c r="AE207" s="101"/>
      <c r="AF207" s="101"/>
      <c r="AG207" s="101"/>
      <c r="AH207" s="189"/>
      <c r="AI207" s="188"/>
      <c r="AJ207" s="101"/>
      <c r="AK207" s="101"/>
      <c r="AL207" s="101"/>
      <c r="AM207" s="101"/>
      <c r="AN207" s="101"/>
      <c r="AO207" s="101"/>
      <c r="AP207" s="101"/>
      <c r="AQ207" s="101"/>
      <c r="AR207" s="101"/>
      <c r="AS207" s="101"/>
      <c r="AT207" s="189"/>
      <c r="AU207" s="188"/>
      <c r="AV207" s="101"/>
      <c r="AW207" s="101"/>
      <c r="AX207" s="101"/>
      <c r="AY207" s="101"/>
      <c r="AZ207" s="101"/>
      <c r="BA207" s="101"/>
      <c r="BB207" s="101"/>
      <c r="BC207" s="101"/>
      <c r="BD207" s="101"/>
      <c r="BE207" s="101"/>
      <c r="BF207" s="189"/>
      <c r="BG207" s="188"/>
      <c r="BH207" s="101"/>
      <c r="BI207" s="101"/>
      <c r="BJ207" s="101"/>
      <c r="BK207" s="101"/>
      <c r="BL207" s="101"/>
      <c r="BM207" s="101"/>
      <c r="BN207" s="101"/>
      <c r="BO207" s="101"/>
      <c r="BP207" s="101"/>
      <c r="BQ207" s="101"/>
      <c r="BR207" s="189"/>
      <c r="BS207" s="188"/>
      <c r="BT207" s="101"/>
      <c r="BU207" s="101"/>
      <c r="BV207" s="101"/>
      <c r="BW207" s="101"/>
      <c r="BX207" s="101"/>
      <c r="BY207" s="101"/>
      <c r="BZ207" s="101"/>
      <c r="CA207" s="101"/>
      <c r="CB207" s="101"/>
      <c r="CC207" s="101"/>
      <c r="CD207" s="189"/>
    </row>
    <row r="208" spans="1:95" outlineLevel="3" x14ac:dyDescent="0.25">
      <c r="A208" s="107"/>
      <c r="B208" s="107"/>
      <c r="C208" s="116"/>
      <c r="E208" s="127">
        <v>1</v>
      </c>
      <c r="H208" s="152" t="s">
        <v>363</v>
      </c>
      <c r="I208" s="161" t="s">
        <v>95</v>
      </c>
      <c r="J208" s="36"/>
      <c r="K208" s="31">
        <v>24</v>
      </c>
      <c r="L208" s="14">
        <v>2019</v>
      </c>
      <c r="M208" s="14">
        <v>2021</v>
      </c>
      <c r="N208" s="50">
        <v>3000000</v>
      </c>
      <c r="O208" s="42">
        <f t="shared" si="28"/>
        <v>2550000</v>
      </c>
      <c r="P208" s="19">
        <f t="shared" si="25"/>
        <v>450000</v>
      </c>
      <c r="Q208" s="19"/>
      <c r="R208" s="16"/>
      <c r="S208" s="16"/>
      <c r="T208" s="16">
        <v>1500000</v>
      </c>
      <c r="U208" s="16">
        <v>1500000</v>
      </c>
      <c r="V208" s="19">
        <f>SUM(Q208:U208)</f>
        <v>3000000</v>
      </c>
      <c r="W208" s="204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207"/>
      <c r="AI208" s="204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207"/>
      <c r="AU208" s="204"/>
      <c r="AV208" s="13"/>
      <c r="AW208" s="13"/>
      <c r="AX208" s="13"/>
      <c r="AY208" s="13"/>
      <c r="AZ208" s="15"/>
      <c r="BA208" s="15"/>
      <c r="BB208" s="15"/>
      <c r="BC208" s="15"/>
      <c r="BD208" s="15"/>
      <c r="BE208" s="15"/>
      <c r="BF208" s="208"/>
      <c r="BG208" s="230"/>
      <c r="BH208" s="87"/>
      <c r="BI208" s="87"/>
      <c r="BJ208" s="87"/>
      <c r="BK208" s="87"/>
      <c r="BL208" s="87"/>
      <c r="BM208" s="88"/>
      <c r="BN208" s="88"/>
      <c r="BO208" s="88"/>
      <c r="BP208" s="88"/>
      <c r="BQ208" s="87"/>
      <c r="BR208" s="209"/>
      <c r="BS208" s="230"/>
      <c r="BT208" s="87"/>
      <c r="BU208" s="87"/>
      <c r="BV208" s="87"/>
      <c r="BW208" s="87"/>
      <c r="BX208" s="88"/>
      <c r="BY208" s="88"/>
      <c r="BZ208" s="88"/>
      <c r="CA208" s="88"/>
      <c r="CB208" s="88"/>
      <c r="CC208" s="88"/>
      <c r="CD208" s="229"/>
    </row>
    <row r="209" spans="1:256" outlineLevel="3" x14ac:dyDescent="0.25">
      <c r="A209" s="107"/>
      <c r="B209" s="107"/>
      <c r="C209" s="116"/>
      <c r="E209" s="127">
        <v>2</v>
      </c>
      <c r="H209" s="152" t="s">
        <v>364</v>
      </c>
      <c r="I209" s="161" t="s">
        <v>93</v>
      </c>
      <c r="J209" s="36"/>
      <c r="K209" s="31">
        <v>24</v>
      </c>
      <c r="L209" s="14">
        <v>2019</v>
      </c>
      <c r="M209" s="14">
        <v>2021</v>
      </c>
      <c r="N209" s="50">
        <v>3000000</v>
      </c>
      <c r="O209" s="42">
        <f t="shared" si="28"/>
        <v>2550000</v>
      </c>
      <c r="P209" s="19">
        <f t="shared" si="25"/>
        <v>450000</v>
      </c>
      <c r="Q209" s="19"/>
      <c r="R209" s="16"/>
      <c r="S209" s="16"/>
      <c r="T209" s="16">
        <v>1500000</v>
      </c>
      <c r="U209" s="16">
        <v>1500000</v>
      </c>
      <c r="V209" s="19">
        <f>SUM(Q209:U209)</f>
        <v>3000000</v>
      </c>
      <c r="W209" s="204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207"/>
      <c r="AI209" s="204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207"/>
      <c r="AU209" s="204"/>
      <c r="AV209" s="13"/>
      <c r="AW209" s="13"/>
      <c r="AX209" s="13"/>
      <c r="AY209" s="13"/>
      <c r="AZ209" s="15"/>
      <c r="BA209" s="15"/>
      <c r="BB209" s="15"/>
      <c r="BC209" s="15"/>
      <c r="BD209" s="15"/>
      <c r="BE209" s="15"/>
      <c r="BF209" s="208"/>
      <c r="BG209" s="230"/>
      <c r="BH209" s="87"/>
      <c r="BI209" s="87"/>
      <c r="BJ209" s="87"/>
      <c r="BK209" s="87"/>
      <c r="BL209" s="87"/>
      <c r="BM209" s="88"/>
      <c r="BN209" s="88"/>
      <c r="BO209" s="88"/>
      <c r="BP209" s="88"/>
      <c r="BQ209" s="87"/>
      <c r="BR209" s="209"/>
      <c r="BS209" s="230"/>
      <c r="BT209" s="87"/>
      <c r="BU209" s="87"/>
      <c r="BV209" s="87"/>
      <c r="BW209" s="87"/>
      <c r="BX209" s="88"/>
      <c r="BY209" s="88"/>
      <c r="BZ209" s="88"/>
      <c r="CA209" s="88"/>
      <c r="CB209" s="88"/>
      <c r="CC209" s="88"/>
      <c r="CD209" s="229"/>
    </row>
    <row r="210" spans="1:256" outlineLevel="3" x14ac:dyDescent="0.25">
      <c r="A210" s="107"/>
      <c r="B210" s="107"/>
      <c r="C210" s="116"/>
      <c r="E210" s="127">
        <v>3</v>
      </c>
      <c r="H210" s="152" t="s">
        <v>365</v>
      </c>
      <c r="I210" s="161" t="s">
        <v>94</v>
      </c>
      <c r="J210" s="36"/>
      <c r="K210" s="31">
        <v>24</v>
      </c>
      <c r="L210" s="14">
        <v>2019</v>
      </c>
      <c r="M210" s="14">
        <v>2021</v>
      </c>
      <c r="N210" s="50">
        <v>3005875</v>
      </c>
      <c r="O210" s="42">
        <f t="shared" si="28"/>
        <v>2554993.75</v>
      </c>
      <c r="P210" s="19">
        <f t="shared" si="25"/>
        <v>450881.25</v>
      </c>
      <c r="Q210" s="19"/>
      <c r="R210" s="16"/>
      <c r="S210" s="16"/>
      <c r="T210" s="16">
        <v>1500000</v>
      </c>
      <c r="U210" s="16">
        <v>1505875</v>
      </c>
      <c r="V210" s="19">
        <v>3005875</v>
      </c>
      <c r="W210" s="204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207"/>
      <c r="AI210" s="204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207"/>
      <c r="AU210" s="204"/>
      <c r="AV210" s="13"/>
      <c r="AW210" s="13"/>
      <c r="AX210" s="13"/>
      <c r="AY210" s="13"/>
      <c r="AZ210" s="15"/>
      <c r="BA210" s="15"/>
      <c r="BB210" s="15"/>
      <c r="BC210" s="15"/>
      <c r="BD210" s="15"/>
      <c r="BE210" s="15"/>
      <c r="BF210" s="208"/>
      <c r="BG210" s="230"/>
      <c r="BH210" s="87"/>
      <c r="BI210" s="87"/>
      <c r="BJ210" s="87"/>
      <c r="BK210" s="87"/>
      <c r="BL210" s="87"/>
      <c r="BM210" s="88"/>
      <c r="BN210" s="88"/>
      <c r="BO210" s="88"/>
      <c r="BP210" s="88"/>
      <c r="BQ210" s="87"/>
      <c r="BR210" s="209"/>
      <c r="BS210" s="230"/>
      <c r="BT210" s="87"/>
      <c r="BU210" s="87"/>
      <c r="BV210" s="87"/>
      <c r="BW210" s="87"/>
      <c r="BX210" s="88"/>
      <c r="BY210" s="88"/>
      <c r="BZ210" s="88"/>
      <c r="CA210" s="88"/>
      <c r="CB210" s="88"/>
      <c r="CC210" s="88"/>
      <c r="CD210" s="229"/>
    </row>
    <row r="211" spans="1:256" s="107" customFormat="1" ht="33.75" customHeight="1" outlineLevel="3" collapsed="1" x14ac:dyDescent="0.25">
      <c r="C211" s="116"/>
      <c r="D211" s="107">
        <v>2</v>
      </c>
      <c r="H211" s="155" t="s">
        <v>348</v>
      </c>
      <c r="I211" s="160" t="s">
        <v>257</v>
      </c>
      <c r="J211" s="37"/>
      <c r="K211" s="37"/>
      <c r="L211" s="39"/>
      <c r="M211" s="39"/>
      <c r="N211" s="49">
        <v>9005875</v>
      </c>
      <c r="O211" s="40">
        <f t="shared" si="28"/>
        <v>7654993.75</v>
      </c>
      <c r="P211" s="41">
        <f t="shared" si="25"/>
        <v>1350881.25</v>
      </c>
      <c r="Q211" s="41">
        <f t="shared" ref="Q211:V211" si="31">SUM(Q212:Q214)</f>
        <v>0</v>
      </c>
      <c r="R211" s="41">
        <f t="shared" si="31"/>
        <v>0</v>
      </c>
      <c r="S211" s="41">
        <f t="shared" si="31"/>
        <v>0</v>
      </c>
      <c r="T211" s="41">
        <f t="shared" si="31"/>
        <v>5000000</v>
      </c>
      <c r="U211" s="41">
        <f t="shared" si="31"/>
        <v>4005875</v>
      </c>
      <c r="V211" s="97">
        <f t="shared" si="31"/>
        <v>9005875</v>
      </c>
      <c r="W211" s="188"/>
      <c r="X211" s="101"/>
      <c r="Y211" s="101"/>
      <c r="Z211" s="101"/>
      <c r="AA211" s="101"/>
      <c r="AB211" s="101"/>
      <c r="AC211" s="101"/>
      <c r="AD211" s="101"/>
      <c r="AE211" s="101"/>
      <c r="AF211" s="101"/>
      <c r="AG211" s="101"/>
      <c r="AH211" s="189"/>
      <c r="AI211" s="188"/>
      <c r="AJ211" s="101"/>
      <c r="AK211" s="101"/>
      <c r="AL211" s="101"/>
      <c r="AM211" s="101"/>
      <c r="AN211" s="101"/>
      <c r="AO211" s="101"/>
      <c r="AP211" s="101"/>
      <c r="AQ211" s="101"/>
      <c r="AR211" s="101"/>
      <c r="AS211" s="101"/>
      <c r="AT211" s="189"/>
      <c r="AU211" s="188"/>
      <c r="AV211" s="101"/>
      <c r="AW211" s="101"/>
      <c r="AX211" s="101"/>
      <c r="AY211" s="101"/>
      <c r="AZ211" s="101"/>
      <c r="BA211" s="101"/>
      <c r="BB211" s="101"/>
      <c r="BC211" s="101"/>
      <c r="BD211" s="101"/>
      <c r="BE211" s="101"/>
      <c r="BF211" s="189"/>
      <c r="BG211" s="188"/>
      <c r="BH211" s="101"/>
      <c r="BI211" s="101"/>
      <c r="BJ211" s="101"/>
      <c r="BK211" s="101"/>
      <c r="BL211" s="101"/>
      <c r="BM211" s="101"/>
      <c r="BN211" s="101"/>
      <c r="BO211" s="101"/>
      <c r="BP211" s="101"/>
      <c r="BQ211" s="101"/>
      <c r="BR211" s="189"/>
      <c r="BS211" s="188"/>
      <c r="BT211" s="101"/>
      <c r="BU211" s="101"/>
      <c r="BV211" s="101"/>
      <c r="BW211" s="101"/>
      <c r="BX211" s="101"/>
      <c r="BY211" s="101"/>
      <c r="BZ211" s="101"/>
      <c r="CA211" s="101"/>
      <c r="CB211" s="101"/>
      <c r="CC211" s="101"/>
      <c r="CD211" s="189"/>
    </row>
    <row r="212" spans="1:256" outlineLevel="3" x14ac:dyDescent="0.25">
      <c r="A212" s="107"/>
      <c r="B212" s="107"/>
      <c r="C212" s="116"/>
      <c r="E212" s="127">
        <v>1</v>
      </c>
      <c r="H212" s="152" t="s">
        <v>366</v>
      </c>
      <c r="I212" s="161" t="s">
        <v>95</v>
      </c>
      <c r="J212" s="36"/>
      <c r="K212" s="31">
        <v>24</v>
      </c>
      <c r="L212" s="14">
        <v>2019</v>
      </c>
      <c r="M212" s="14">
        <v>2021</v>
      </c>
      <c r="N212" s="50">
        <v>3000000</v>
      </c>
      <c r="O212" s="42">
        <f t="shared" si="28"/>
        <v>2550000</v>
      </c>
      <c r="P212" s="19">
        <f t="shared" si="25"/>
        <v>450000</v>
      </c>
      <c r="Q212" s="19"/>
      <c r="R212" s="16"/>
      <c r="S212" s="16"/>
      <c r="T212" s="16">
        <v>1500000</v>
      </c>
      <c r="U212" s="16">
        <v>1500000</v>
      </c>
      <c r="V212" s="19">
        <f>SUM(Q212:U212)</f>
        <v>3000000</v>
      </c>
      <c r="W212" s="204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207"/>
      <c r="AI212" s="204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207"/>
      <c r="AU212" s="204"/>
      <c r="AV212" s="13"/>
      <c r="AW212" s="13"/>
      <c r="AX212" s="13"/>
      <c r="AY212" s="13"/>
      <c r="AZ212" s="15"/>
      <c r="BA212" s="15"/>
      <c r="BB212" s="15"/>
      <c r="BC212" s="15"/>
      <c r="BD212" s="15"/>
      <c r="BE212" s="15"/>
      <c r="BF212" s="208"/>
      <c r="BG212" s="230"/>
      <c r="BH212" s="87"/>
      <c r="BI212" s="87"/>
      <c r="BJ212" s="87"/>
      <c r="BK212" s="87"/>
      <c r="BL212" s="87"/>
      <c r="BM212" s="88"/>
      <c r="BN212" s="88"/>
      <c r="BO212" s="88"/>
      <c r="BP212" s="88"/>
      <c r="BQ212" s="87"/>
      <c r="BR212" s="209"/>
      <c r="BS212" s="230"/>
      <c r="BT212" s="87"/>
      <c r="BU212" s="87"/>
      <c r="BV212" s="87"/>
      <c r="BW212" s="87"/>
      <c r="BX212" s="88"/>
      <c r="BY212" s="88"/>
      <c r="BZ212" s="88"/>
      <c r="CA212" s="88"/>
      <c r="CB212" s="88"/>
      <c r="CC212" s="88"/>
      <c r="CD212" s="229"/>
    </row>
    <row r="213" spans="1:256" outlineLevel="3" x14ac:dyDescent="0.25">
      <c r="A213" s="107"/>
      <c r="B213" s="107"/>
      <c r="C213" s="116"/>
      <c r="E213" s="127">
        <v>2</v>
      </c>
      <c r="H213" s="152" t="s">
        <v>367</v>
      </c>
      <c r="I213" s="161" t="s">
        <v>93</v>
      </c>
      <c r="J213" s="36"/>
      <c r="K213" s="31">
        <v>24</v>
      </c>
      <c r="L213" s="14">
        <v>2019</v>
      </c>
      <c r="M213" s="14">
        <v>2021</v>
      </c>
      <c r="N213" s="50">
        <v>3000000</v>
      </c>
      <c r="O213" s="42">
        <f t="shared" si="28"/>
        <v>2550000</v>
      </c>
      <c r="P213" s="19">
        <f t="shared" si="25"/>
        <v>450000</v>
      </c>
      <c r="Q213" s="19"/>
      <c r="R213" s="16"/>
      <c r="S213" s="16"/>
      <c r="T213" s="16">
        <v>1500000</v>
      </c>
      <c r="U213" s="16">
        <v>1500000</v>
      </c>
      <c r="V213" s="19">
        <f>SUM(Q213:U213)</f>
        <v>3000000</v>
      </c>
      <c r="W213" s="204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207"/>
      <c r="AI213" s="204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207"/>
      <c r="AU213" s="204"/>
      <c r="AV213" s="13"/>
      <c r="AW213" s="13"/>
      <c r="AX213" s="13"/>
      <c r="AY213" s="13"/>
      <c r="AZ213" s="15"/>
      <c r="BA213" s="15"/>
      <c r="BB213" s="15"/>
      <c r="BC213" s="15"/>
      <c r="BD213" s="15"/>
      <c r="BE213" s="15"/>
      <c r="BF213" s="208"/>
      <c r="BG213" s="230"/>
      <c r="BH213" s="87"/>
      <c r="BI213" s="87"/>
      <c r="BJ213" s="87"/>
      <c r="BK213" s="87"/>
      <c r="BL213" s="87"/>
      <c r="BM213" s="88"/>
      <c r="BN213" s="88"/>
      <c r="BO213" s="88"/>
      <c r="BP213" s="88"/>
      <c r="BQ213" s="87"/>
      <c r="BR213" s="209"/>
      <c r="BS213" s="230"/>
      <c r="BT213" s="87"/>
      <c r="BU213" s="87"/>
      <c r="BV213" s="87"/>
      <c r="BW213" s="87"/>
      <c r="BX213" s="88"/>
      <c r="BY213" s="88"/>
      <c r="BZ213" s="88"/>
      <c r="CA213" s="88"/>
      <c r="CB213" s="88"/>
      <c r="CC213" s="88"/>
      <c r="CD213" s="229"/>
    </row>
    <row r="214" spans="1:256" outlineLevel="3" x14ac:dyDescent="0.25">
      <c r="A214" s="107"/>
      <c r="B214" s="107"/>
      <c r="C214" s="116"/>
      <c r="E214" s="127">
        <v>3</v>
      </c>
      <c r="H214" s="152" t="s">
        <v>368</v>
      </c>
      <c r="I214" s="161" t="s">
        <v>94</v>
      </c>
      <c r="J214" s="36"/>
      <c r="K214" s="31">
        <v>24</v>
      </c>
      <c r="L214" s="14">
        <v>2019</v>
      </c>
      <c r="M214" s="14">
        <v>2021</v>
      </c>
      <c r="N214" s="50">
        <v>3005875</v>
      </c>
      <c r="O214" s="42">
        <f t="shared" si="28"/>
        <v>2554993.75</v>
      </c>
      <c r="P214" s="19">
        <f t="shared" si="25"/>
        <v>450881.25</v>
      </c>
      <c r="Q214" s="19"/>
      <c r="R214" s="16"/>
      <c r="S214" s="16"/>
      <c r="T214" s="16">
        <v>2000000</v>
      </c>
      <c r="U214" s="16">
        <v>1005875</v>
      </c>
      <c r="V214" s="19">
        <f>SUM(Q214:U214)</f>
        <v>3005875</v>
      </c>
      <c r="W214" s="204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207"/>
      <c r="AI214" s="204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207"/>
      <c r="AU214" s="204"/>
      <c r="AV214" s="13"/>
      <c r="AW214" s="13"/>
      <c r="AX214" s="13"/>
      <c r="AY214" s="13"/>
      <c r="AZ214" s="15"/>
      <c r="BA214" s="15"/>
      <c r="BB214" s="15"/>
      <c r="BC214" s="15"/>
      <c r="BD214" s="15"/>
      <c r="BE214" s="15"/>
      <c r="BF214" s="208"/>
      <c r="BG214" s="230"/>
      <c r="BH214" s="87"/>
      <c r="BI214" s="87"/>
      <c r="BJ214" s="87"/>
      <c r="BK214" s="87"/>
      <c r="BL214" s="87"/>
      <c r="BM214" s="88"/>
      <c r="BN214" s="88"/>
      <c r="BO214" s="88"/>
      <c r="BP214" s="88"/>
      <c r="BQ214" s="87"/>
      <c r="BR214" s="209"/>
      <c r="BS214" s="230"/>
      <c r="BT214" s="87"/>
      <c r="BU214" s="87"/>
      <c r="BV214" s="87"/>
      <c r="BW214" s="87"/>
      <c r="BX214" s="88"/>
      <c r="BY214" s="88"/>
      <c r="BZ214" s="88"/>
      <c r="CA214" s="88"/>
      <c r="CB214" s="88"/>
      <c r="CC214" s="88"/>
      <c r="CD214" s="229"/>
    </row>
    <row r="215" spans="1:256" s="107" customFormat="1" ht="33.75" customHeight="1" outlineLevel="3" collapsed="1" x14ac:dyDescent="0.25">
      <c r="C215" s="116"/>
      <c r="D215" s="107">
        <v>3</v>
      </c>
      <c r="H215" s="155" t="s">
        <v>349</v>
      </c>
      <c r="I215" s="160" t="s">
        <v>258</v>
      </c>
      <c r="J215" s="37"/>
      <c r="K215" s="37"/>
      <c r="L215" s="39"/>
      <c r="M215" s="39"/>
      <c r="N215" s="49">
        <v>9005875</v>
      </c>
      <c r="O215" s="40">
        <f t="shared" si="28"/>
        <v>7654993.75</v>
      </c>
      <c r="P215" s="41">
        <f t="shared" si="25"/>
        <v>1350881.25</v>
      </c>
      <c r="Q215" s="41">
        <f t="shared" ref="Q215:V215" si="32">SUM(Q216:Q218)</f>
        <v>0</v>
      </c>
      <c r="R215" s="41">
        <f t="shared" si="32"/>
        <v>0</v>
      </c>
      <c r="S215" s="41">
        <f t="shared" si="32"/>
        <v>0</v>
      </c>
      <c r="T215" s="41">
        <f t="shared" si="32"/>
        <v>6000000</v>
      </c>
      <c r="U215" s="41">
        <f t="shared" si="32"/>
        <v>3005875</v>
      </c>
      <c r="V215" s="97">
        <f t="shared" si="32"/>
        <v>9005875</v>
      </c>
      <c r="W215" s="188"/>
      <c r="X215" s="101"/>
      <c r="Y215" s="101"/>
      <c r="Z215" s="101"/>
      <c r="AA215" s="101"/>
      <c r="AB215" s="101"/>
      <c r="AC215" s="101"/>
      <c r="AD215" s="101"/>
      <c r="AE215" s="101"/>
      <c r="AF215" s="101"/>
      <c r="AG215" s="101"/>
      <c r="AH215" s="189"/>
      <c r="AI215" s="188"/>
      <c r="AJ215" s="101"/>
      <c r="AK215" s="101"/>
      <c r="AL215" s="101"/>
      <c r="AM215" s="101"/>
      <c r="AN215" s="101"/>
      <c r="AO215" s="101"/>
      <c r="AP215" s="101"/>
      <c r="AQ215" s="101"/>
      <c r="AR215" s="101"/>
      <c r="AS215" s="101"/>
      <c r="AT215" s="189"/>
      <c r="AU215" s="188"/>
      <c r="AV215" s="101"/>
      <c r="AW215" s="101"/>
      <c r="AX215" s="101"/>
      <c r="AY215" s="101"/>
      <c r="AZ215" s="101"/>
      <c r="BA215" s="101"/>
      <c r="BB215" s="101"/>
      <c r="BC215" s="101"/>
      <c r="BD215" s="101"/>
      <c r="BE215" s="101"/>
      <c r="BF215" s="189"/>
      <c r="BG215" s="188"/>
      <c r="BH215" s="101"/>
      <c r="BI215" s="101"/>
      <c r="BJ215" s="101"/>
      <c r="BK215" s="101"/>
      <c r="BL215" s="101"/>
      <c r="BM215" s="101"/>
      <c r="BN215" s="101"/>
      <c r="BO215" s="101"/>
      <c r="BP215" s="101"/>
      <c r="BQ215" s="101"/>
      <c r="BR215" s="189"/>
      <c r="BS215" s="188"/>
      <c r="BT215" s="101"/>
      <c r="BU215" s="101"/>
      <c r="BV215" s="101"/>
      <c r="BW215" s="101"/>
      <c r="BX215" s="101"/>
      <c r="BY215" s="101"/>
      <c r="BZ215" s="101"/>
      <c r="CA215" s="101"/>
      <c r="CB215" s="101"/>
      <c r="CC215" s="101"/>
      <c r="CD215" s="189"/>
    </row>
    <row r="216" spans="1:256" outlineLevel="3" x14ac:dyDescent="0.25">
      <c r="A216" s="107"/>
      <c r="B216" s="107"/>
      <c r="C216" s="116"/>
      <c r="E216" s="127">
        <v>1</v>
      </c>
      <c r="H216" s="152" t="s">
        <v>369</v>
      </c>
      <c r="I216" s="161" t="s">
        <v>95</v>
      </c>
      <c r="J216" s="36"/>
      <c r="K216" s="31">
        <v>24</v>
      </c>
      <c r="L216" s="14">
        <v>2019</v>
      </c>
      <c r="M216" s="14">
        <v>2021</v>
      </c>
      <c r="N216" s="50">
        <v>3000000</v>
      </c>
      <c r="O216" s="42">
        <f t="shared" si="28"/>
        <v>2550000</v>
      </c>
      <c r="P216" s="19">
        <f t="shared" si="25"/>
        <v>450000</v>
      </c>
      <c r="Q216" s="19"/>
      <c r="R216" s="16"/>
      <c r="S216" s="16"/>
      <c r="T216" s="16">
        <v>2000000</v>
      </c>
      <c r="U216" s="16">
        <v>1000000</v>
      </c>
      <c r="V216" s="19">
        <f>SUM(Q216:U216)</f>
        <v>3000000</v>
      </c>
      <c r="W216" s="204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207"/>
      <c r="AI216" s="204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207"/>
      <c r="AU216" s="204"/>
      <c r="AV216" s="13"/>
      <c r="AW216" s="13"/>
      <c r="AX216" s="13"/>
      <c r="AY216" s="13"/>
      <c r="AZ216" s="15"/>
      <c r="BA216" s="15"/>
      <c r="BB216" s="15"/>
      <c r="BC216" s="15"/>
      <c r="BD216" s="15"/>
      <c r="BE216" s="15"/>
      <c r="BF216" s="208"/>
      <c r="BG216" s="230"/>
      <c r="BH216" s="87"/>
      <c r="BI216" s="87"/>
      <c r="BJ216" s="87"/>
      <c r="BK216" s="87"/>
      <c r="BL216" s="87"/>
      <c r="BM216" s="88"/>
      <c r="BN216" s="88"/>
      <c r="BO216" s="88"/>
      <c r="BP216" s="88"/>
      <c r="BQ216" s="87"/>
      <c r="BR216" s="209"/>
      <c r="BS216" s="230"/>
      <c r="BT216" s="87"/>
      <c r="BU216" s="87"/>
      <c r="BV216" s="87"/>
      <c r="BW216" s="87"/>
      <c r="BX216" s="88"/>
      <c r="BY216" s="88"/>
      <c r="BZ216" s="88"/>
      <c r="CA216" s="88"/>
      <c r="CB216" s="88"/>
      <c r="CC216" s="88"/>
      <c r="CD216" s="229"/>
    </row>
    <row r="217" spans="1:256" outlineLevel="3" x14ac:dyDescent="0.25">
      <c r="A217" s="107"/>
      <c r="B217" s="107"/>
      <c r="C217" s="116"/>
      <c r="E217" s="127">
        <v>2</v>
      </c>
      <c r="H217" s="152" t="s">
        <v>370</v>
      </c>
      <c r="I217" s="161" t="s">
        <v>93</v>
      </c>
      <c r="J217" s="36"/>
      <c r="K217" s="31">
        <v>24</v>
      </c>
      <c r="L217" s="14">
        <v>2019</v>
      </c>
      <c r="M217" s="14">
        <v>2021</v>
      </c>
      <c r="N217" s="50">
        <v>3000000</v>
      </c>
      <c r="O217" s="42">
        <f t="shared" si="28"/>
        <v>2550000</v>
      </c>
      <c r="P217" s="19">
        <f t="shared" si="25"/>
        <v>450000</v>
      </c>
      <c r="Q217" s="19"/>
      <c r="R217" s="16"/>
      <c r="S217" s="16"/>
      <c r="T217" s="16">
        <v>2000000</v>
      </c>
      <c r="U217" s="16">
        <v>1000000</v>
      </c>
      <c r="V217" s="19">
        <f>SUM(Q217:U217)</f>
        <v>3000000</v>
      </c>
      <c r="W217" s="204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207"/>
      <c r="AI217" s="204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207"/>
      <c r="AU217" s="204"/>
      <c r="AV217" s="13"/>
      <c r="AW217" s="13"/>
      <c r="AX217" s="13"/>
      <c r="AY217" s="13"/>
      <c r="AZ217" s="15"/>
      <c r="BA217" s="15"/>
      <c r="BB217" s="15"/>
      <c r="BC217" s="15"/>
      <c r="BD217" s="15"/>
      <c r="BE217" s="15"/>
      <c r="BF217" s="208"/>
      <c r="BG217" s="230"/>
      <c r="BH217" s="87"/>
      <c r="BI217" s="87"/>
      <c r="BJ217" s="87"/>
      <c r="BK217" s="87"/>
      <c r="BL217" s="87"/>
      <c r="BM217" s="88"/>
      <c r="BN217" s="88"/>
      <c r="BO217" s="88"/>
      <c r="BP217" s="88"/>
      <c r="BQ217" s="87"/>
      <c r="BR217" s="209"/>
      <c r="BS217" s="230"/>
      <c r="BT217" s="87"/>
      <c r="BU217" s="87"/>
      <c r="BV217" s="87"/>
      <c r="BW217" s="87"/>
      <c r="BX217" s="88"/>
      <c r="BY217" s="88"/>
      <c r="BZ217" s="88"/>
      <c r="CA217" s="88"/>
      <c r="CB217" s="88"/>
      <c r="CC217" s="88"/>
      <c r="CD217" s="229"/>
    </row>
    <row r="218" spans="1:256" outlineLevel="3" x14ac:dyDescent="0.25">
      <c r="A218" s="107"/>
      <c r="B218" s="107"/>
      <c r="C218" s="116"/>
      <c r="E218" s="127">
        <v>3</v>
      </c>
      <c r="H218" s="152" t="s">
        <v>371</v>
      </c>
      <c r="I218" s="161" t="s">
        <v>94</v>
      </c>
      <c r="J218" s="36"/>
      <c r="K218" s="31">
        <v>24</v>
      </c>
      <c r="L218" s="14">
        <v>2019</v>
      </c>
      <c r="M218" s="14">
        <v>2021</v>
      </c>
      <c r="N218" s="50">
        <v>3005875</v>
      </c>
      <c r="O218" s="42">
        <f t="shared" si="28"/>
        <v>2554993.75</v>
      </c>
      <c r="P218" s="19">
        <f t="shared" si="25"/>
        <v>450881.25</v>
      </c>
      <c r="Q218" s="19"/>
      <c r="R218" s="16"/>
      <c r="S218" s="16"/>
      <c r="T218" s="16">
        <v>2000000</v>
      </c>
      <c r="U218" s="16">
        <v>1005875</v>
      </c>
      <c r="V218" s="19">
        <f>SUM(Q218:U218)</f>
        <v>3005875</v>
      </c>
      <c r="W218" s="204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207"/>
      <c r="AI218" s="204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207"/>
      <c r="AU218" s="204"/>
      <c r="AV218" s="13"/>
      <c r="AW218" s="13"/>
      <c r="AX218" s="13"/>
      <c r="AY218" s="13"/>
      <c r="AZ218" s="15"/>
      <c r="BA218" s="15"/>
      <c r="BB218" s="15"/>
      <c r="BC218" s="15"/>
      <c r="BD218" s="15"/>
      <c r="BE218" s="15"/>
      <c r="BF218" s="208"/>
      <c r="BG218" s="230"/>
      <c r="BH218" s="87"/>
      <c r="BI218" s="87"/>
      <c r="BJ218" s="87"/>
      <c r="BK218" s="87"/>
      <c r="BL218" s="87"/>
      <c r="BM218" s="88"/>
      <c r="BN218" s="88"/>
      <c r="BO218" s="88"/>
      <c r="BP218" s="88"/>
      <c r="BQ218" s="87"/>
      <c r="BR218" s="209"/>
      <c r="BS218" s="230"/>
      <c r="BT218" s="87"/>
      <c r="BU218" s="87"/>
      <c r="BV218" s="87"/>
      <c r="BW218" s="87"/>
      <c r="BX218" s="88"/>
      <c r="BY218" s="88"/>
      <c r="BZ218" s="88"/>
      <c r="CA218" s="88"/>
      <c r="CB218" s="88"/>
      <c r="CC218" s="88"/>
      <c r="CD218" s="229"/>
    </row>
    <row r="219" spans="1:256" s="107" customFormat="1" ht="33.75" customHeight="1" outlineLevel="3" collapsed="1" x14ac:dyDescent="0.25">
      <c r="C219" s="116"/>
      <c r="D219" s="107">
        <v>4</v>
      </c>
      <c r="H219" s="155" t="s">
        <v>372</v>
      </c>
      <c r="I219" s="160" t="s">
        <v>259</v>
      </c>
      <c r="J219" s="37"/>
      <c r="K219" s="37"/>
      <c r="L219" s="39"/>
      <c r="M219" s="39"/>
      <c r="N219" s="49">
        <v>9005875</v>
      </c>
      <c r="O219" s="40">
        <f t="shared" si="28"/>
        <v>7654993.75</v>
      </c>
      <c r="P219" s="41">
        <f t="shared" si="25"/>
        <v>1350881.25</v>
      </c>
      <c r="Q219" s="41">
        <f t="shared" ref="Q219:V219" si="33">SUM(Q220:Q221)</f>
        <v>0</v>
      </c>
      <c r="R219" s="41">
        <f t="shared" si="33"/>
        <v>0</v>
      </c>
      <c r="S219" s="41">
        <f t="shared" si="33"/>
        <v>0</v>
      </c>
      <c r="T219" s="41">
        <f t="shared" si="33"/>
        <v>3000000</v>
      </c>
      <c r="U219" s="41">
        <f t="shared" si="33"/>
        <v>6005875</v>
      </c>
      <c r="V219" s="97">
        <f t="shared" si="33"/>
        <v>9005875</v>
      </c>
      <c r="W219" s="188"/>
      <c r="X219" s="101"/>
      <c r="Y219" s="101"/>
      <c r="Z219" s="101"/>
      <c r="AA219" s="101"/>
      <c r="AB219" s="101"/>
      <c r="AC219" s="101"/>
      <c r="AD219" s="101"/>
      <c r="AE219" s="101"/>
      <c r="AF219" s="101"/>
      <c r="AG219" s="101"/>
      <c r="AH219" s="189"/>
      <c r="AI219" s="188"/>
      <c r="AJ219" s="101"/>
      <c r="AK219" s="101"/>
      <c r="AL219" s="101"/>
      <c r="AM219" s="101"/>
      <c r="AN219" s="101"/>
      <c r="AO219" s="101"/>
      <c r="AP219" s="101"/>
      <c r="AQ219" s="101"/>
      <c r="AR219" s="101"/>
      <c r="AS219" s="101"/>
      <c r="AT219" s="189"/>
      <c r="AU219" s="188"/>
      <c r="AV219" s="101"/>
      <c r="AW219" s="101"/>
      <c r="AX219" s="101"/>
      <c r="AY219" s="101"/>
      <c r="AZ219" s="101"/>
      <c r="BA219" s="101"/>
      <c r="BB219" s="101"/>
      <c r="BC219" s="101"/>
      <c r="BD219" s="101"/>
      <c r="BE219" s="101"/>
      <c r="BF219" s="189"/>
      <c r="BG219" s="188"/>
      <c r="BH219" s="101"/>
      <c r="BI219" s="101"/>
      <c r="BJ219" s="101"/>
      <c r="BK219" s="101"/>
      <c r="BL219" s="101"/>
      <c r="BM219" s="101"/>
      <c r="BN219" s="101"/>
      <c r="BO219" s="101"/>
      <c r="BP219" s="101"/>
      <c r="BQ219" s="101"/>
      <c r="BR219" s="189"/>
      <c r="BS219" s="188"/>
      <c r="BT219" s="101"/>
      <c r="BU219" s="101"/>
      <c r="BV219" s="101"/>
      <c r="BW219" s="101"/>
      <c r="BX219" s="101"/>
      <c r="BY219" s="101"/>
      <c r="BZ219" s="101"/>
      <c r="CA219" s="101"/>
      <c r="CB219" s="101"/>
      <c r="CC219" s="101"/>
      <c r="CD219" s="189"/>
    </row>
    <row r="220" spans="1:256" outlineLevel="3" x14ac:dyDescent="0.25">
      <c r="A220" s="107"/>
      <c r="B220" s="107"/>
      <c r="C220" s="116"/>
      <c r="E220" s="127">
        <v>1</v>
      </c>
      <c r="H220" s="152" t="s">
        <v>373</v>
      </c>
      <c r="I220" s="161" t="s">
        <v>179</v>
      </c>
      <c r="J220" s="36"/>
      <c r="K220" s="31">
        <v>6</v>
      </c>
      <c r="L220" s="14">
        <v>2019</v>
      </c>
      <c r="M220" s="14">
        <v>2021</v>
      </c>
      <c r="N220" s="50">
        <v>6000000</v>
      </c>
      <c r="O220" s="42">
        <f t="shared" si="28"/>
        <v>5100000</v>
      </c>
      <c r="P220" s="19">
        <f t="shared" si="25"/>
        <v>900000</v>
      </c>
      <c r="Q220" s="19"/>
      <c r="R220" s="16"/>
      <c r="S220" s="16"/>
      <c r="T220" s="16">
        <v>2000000</v>
      </c>
      <c r="U220" s="16">
        <v>4000000</v>
      </c>
      <c r="V220" s="19">
        <f t="shared" ref="V220:V232" si="34">SUM(Q220:U220)</f>
        <v>6000000</v>
      </c>
      <c r="W220" s="204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207"/>
      <c r="AI220" s="204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207"/>
      <c r="AU220" s="204"/>
      <c r="AV220" s="13"/>
      <c r="AW220" s="13"/>
      <c r="AX220" s="13"/>
      <c r="AY220" s="13"/>
      <c r="AZ220" s="15"/>
      <c r="BA220" s="15"/>
      <c r="BB220" s="15"/>
      <c r="BC220" s="15"/>
      <c r="BD220" s="15"/>
      <c r="BE220" s="15"/>
      <c r="BF220" s="208"/>
      <c r="BG220" s="230"/>
      <c r="BH220" s="87"/>
      <c r="BI220" s="87"/>
      <c r="BJ220" s="87"/>
      <c r="BK220" s="87"/>
      <c r="BL220" s="87"/>
      <c r="BM220" s="88"/>
      <c r="BN220" s="88"/>
      <c r="BO220" s="88"/>
      <c r="BP220" s="88"/>
      <c r="BQ220" s="87"/>
      <c r="BR220" s="209"/>
      <c r="BS220" s="230"/>
      <c r="BT220" s="87"/>
      <c r="BU220" s="87"/>
      <c r="BV220" s="87"/>
      <c r="BW220" s="87"/>
      <c r="BX220" s="88"/>
      <c r="BY220" s="88"/>
      <c r="BZ220" s="88"/>
      <c r="CA220" s="88"/>
      <c r="CB220" s="88"/>
      <c r="CC220" s="88"/>
      <c r="CD220" s="229"/>
    </row>
    <row r="221" spans="1:256" ht="15.75" outlineLevel="3" thickBot="1" x14ac:dyDescent="0.3">
      <c r="A221" s="107"/>
      <c r="B221" s="107"/>
      <c r="C221" s="116"/>
      <c r="E221" s="127">
        <v>2</v>
      </c>
      <c r="H221" s="152" t="s">
        <v>374</v>
      </c>
      <c r="I221" s="161" t="s">
        <v>93</v>
      </c>
      <c r="J221" s="36"/>
      <c r="K221" s="31">
        <v>24</v>
      </c>
      <c r="L221" s="14">
        <v>2019</v>
      </c>
      <c r="M221" s="14">
        <v>2021</v>
      </c>
      <c r="N221" s="50">
        <v>3005875</v>
      </c>
      <c r="O221" s="42">
        <f t="shared" si="28"/>
        <v>2554993.75</v>
      </c>
      <c r="P221" s="19">
        <f t="shared" si="25"/>
        <v>450881.25</v>
      </c>
      <c r="Q221" s="19"/>
      <c r="R221" s="16"/>
      <c r="S221" s="16"/>
      <c r="T221" s="16">
        <v>1000000</v>
      </c>
      <c r="U221" s="16">
        <v>2005875</v>
      </c>
      <c r="V221" s="19">
        <f t="shared" si="34"/>
        <v>3005875</v>
      </c>
      <c r="W221" s="204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207"/>
      <c r="AI221" s="204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207"/>
      <c r="AU221" s="204"/>
      <c r="AV221" s="13"/>
      <c r="AW221" s="13"/>
      <c r="AX221" s="13"/>
      <c r="AY221" s="13"/>
      <c r="AZ221" s="15"/>
      <c r="BA221" s="15"/>
      <c r="BB221" s="15"/>
      <c r="BC221" s="15"/>
      <c r="BD221" s="15"/>
      <c r="BE221" s="15"/>
      <c r="BF221" s="208"/>
      <c r="BG221" s="230"/>
      <c r="BH221" s="87"/>
      <c r="BI221" s="87"/>
      <c r="BJ221" s="87"/>
      <c r="BK221" s="87"/>
      <c r="BL221" s="87"/>
      <c r="BM221" s="88"/>
      <c r="BN221" s="88"/>
      <c r="BO221" s="88"/>
      <c r="BP221" s="88"/>
      <c r="BQ221" s="87"/>
      <c r="BR221" s="209"/>
      <c r="BS221" s="230"/>
      <c r="BT221" s="87"/>
      <c r="BU221" s="87"/>
      <c r="BV221" s="87"/>
      <c r="BW221" s="87"/>
      <c r="BX221" s="88"/>
      <c r="BY221" s="88"/>
      <c r="BZ221" s="88"/>
      <c r="CA221" s="88"/>
      <c r="CB221" s="88"/>
      <c r="CC221" s="88"/>
      <c r="CD221" s="229"/>
    </row>
    <row r="222" spans="1:256" ht="49.5" customHeight="1" x14ac:dyDescent="0.25">
      <c r="A222" s="2">
        <v>3</v>
      </c>
      <c r="H222" s="150">
        <v>3</v>
      </c>
      <c r="I222" s="157" t="s">
        <v>37</v>
      </c>
      <c r="J222" s="21"/>
      <c r="K222" s="21"/>
      <c r="L222" s="21"/>
      <c r="M222" s="21"/>
      <c r="N222" s="22">
        <v>2352900</v>
      </c>
      <c r="O222" s="22">
        <f t="shared" si="28"/>
        <v>1999965</v>
      </c>
      <c r="P222" s="23">
        <f t="shared" si="25"/>
        <v>352935</v>
      </c>
      <c r="Q222" s="23">
        <f t="shared" ref="Q222:V222" si="35">+Q223+Q228+Q231</f>
        <v>420580</v>
      </c>
      <c r="R222" s="23">
        <f t="shared" si="35"/>
        <v>483080</v>
      </c>
      <c r="S222" s="23">
        <f t="shared" si="35"/>
        <v>483080</v>
      </c>
      <c r="T222" s="23">
        <f t="shared" si="35"/>
        <v>483080</v>
      </c>
      <c r="U222" s="23">
        <f t="shared" si="35"/>
        <v>483080</v>
      </c>
      <c r="V222" s="23">
        <f t="shared" si="35"/>
        <v>2442900</v>
      </c>
      <c r="W222" s="24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6"/>
      <c r="AI222" s="24"/>
      <c r="AJ222" s="25"/>
      <c r="AK222" s="25"/>
      <c r="AL222" s="25"/>
      <c r="AM222" s="25"/>
      <c r="AN222" s="25"/>
      <c r="AO222" s="25"/>
      <c r="AP222" s="25"/>
      <c r="AQ222" s="25"/>
      <c r="AR222" s="25"/>
      <c r="AS222" s="25"/>
      <c r="AT222" s="26"/>
      <c r="AU222" s="24"/>
      <c r="AV222" s="25"/>
      <c r="AW222" s="25"/>
      <c r="AX222" s="25"/>
      <c r="AY222" s="25"/>
      <c r="AZ222" s="25"/>
      <c r="BA222" s="25"/>
      <c r="BB222" s="25"/>
      <c r="BC222" s="25"/>
      <c r="BD222" s="25"/>
      <c r="BE222" s="25"/>
      <c r="BF222" s="26"/>
      <c r="BG222" s="24"/>
      <c r="BH222" s="25"/>
      <c r="BI222" s="25"/>
      <c r="BJ222" s="25"/>
      <c r="BK222" s="25"/>
      <c r="BL222" s="25"/>
      <c r="BM222" s="25"/>
      <c r="BN222" s="25"/>
      <c r="BO222" s="25"/>
      <c r="BP222" s="25"/>
      <c r="BQ222" s="25"/>
      <c r="BR222" s="26"/>
      <c r="BS222" s="24"/>
      <c r="BT222" s="25"/>
      <c r="BU222" s="25"/>
      <c r="BV222" s="25"/>
      <c r="BW222" s="25"/>
      <c r="BX222" s="25"/>
      <c r="BY222" s="25"/>
      <c r="BZ222" s="25"/>
      <c r="CA222" s="25"/>
      <c r="CB222" s="25"/>
      <c r="CC222" s="25"/>
      <c r="CD222" s="26"/>
      <c r="CE222" s="1"/>
      <c r="CF222" s="1"/>
      <c r="CG222" s="1"/>
    </row>
    <row r="223" spans="1:256" s="5" customFormat="1" ht="33" customHeight="1" outlineLevel="1" x14ac:dyDescent="0.25">
      <c r="B223" s="5">
        <v>0</v>
      </c>
      <c r="C223" s="114">
        <v>1</v>
      </c>
      <c r="D223" s="107"/>
      <c r="E223" s="124"/>
      <c r="H223" s="156" t="s">
        <v>375</v>
      </c>
      <c r="I223" s="165" t="s">
        <v>55</v>
      </c>
      <c r="J223" s="32">
        <v>2021</v>
      </c>
      <c r="K223" s="32"/>
      <c r="L223" s="32"/>
      <c r="M223" s="32"/>
      <c r="N223" s="48">
        <f>SUM(N224:N227)</f>
        <v>1680000</v>
      </c>
      <c r="O223" s="48">
        <f t="shared" si="28"/>
        <v>1428000</v>
      </c>
      <c r="P223" s="69">
        <f t="shared" si="25"/>
        <v>252000</v>
      </c>
      <c r="Q223" s="69">
        <f t="shared" ref="Q223:V223" si="36">SUM(Q224:Q227)</f>
        <v>336000</v>
      </c>
      <c r="R223" s="69">
        <f t="shared" si="36"/>
        <v>336000</v>
      </c>
      <c r="S223" s="69">
        <f t="shared" si="36"/>
        <v>336000</v>
      </c>
      <c r="T223" s="69">
        <f t="shared" si="36"/>
        <v>336000</v>
      </c>
      <c r="U223" s="69">
        <f t="shared" si="36"/>
        <v>336000</v>
      </c>
      <c r="V223" s="69">
        <f t="shared" si="36"/>
        <v>1680000</v>
      </c>
      <c r="W223" s="83"/>
      <c r="X223" s="84"/>
      <c r="Y223" s="84"/>
      <c r="Z223" s="84"/>
      <c r="AA223" s="84"/>
      <c r="AB223" s="84"/>
      <c r="AC223" s="84"/>
      <c r="AD223" s="84"/>
      <c r="AE223" s="84"/>
      <c r="AF223" s="84"/>
      <c r="AG223" s="84"/>
      <c r="AH223" s="85"/>
      <c r="AI223" s="83"/>
      <c r="AJ223" s="84"/>
      <c r="AK223" s="84"/>
      <c r="AL223" s="84"/>
      <c r="AM223" s="84"/>
      <c r="AN223" s="84"/>
      <c r="AO223" s="84"/>
      <c r="AP223" s="84"/>
      <c r="AQ223" s="84"/>
      <c r="AR223" s="84"/>
      <c r="AS223" s="84"/>
      <c r="AT223" s="85"/>
      <c r="AU223" s="83"/>
      <c r="AV223" s="84"/>
      <c r="AW223" s="84"/>
      <c r="AX223" s="84"/>
      <c r="AY223" s="84"/>
      <c r="AZ223" s="84"/>
      <c r="BA223" s="84"/>
      <c r="BB223" s="84"/>
      <c r="BC223" s="84"/>
      <c r="BD223" s="84"/>
      <c r="BE223" s="84"/>
      <c r="BF223" s="85"/>
      <c r="BG223" s="83"/>
      <c r="BH223" s="84"/>
      <c r="BI223" s="84"/>
      <c r="BJ223" s="84"/>
      <c r="BK223" s="84"/>
      <c r="BL223" s="84"/>
      <c r="BM223" s="84"/>
      <c r="BN223" s="84"/>
      <c r="BO223" s="84"/>
      <c r="BP223" s="84"/>
      <c r="BQ223" s="84"/>
      <c r="BR223" s="85"/>
      <c r="BS223" s="83"/>
      <c r="BT223" s="84"/>
      <c r="BU223" s="84"/>
      <c r="BV223" s="84"/>
      <c r="BW223" s="84"/>
      <c r="BX223" s="84"/>
      <c r="BY223" s="84"/>
      <c r="BZ223" s="84"/>
      <c r="CA223" s="84"/>
      <c r="CB223" s="84"/>
      <c r="CC223" s="84"/>
      <c r="CD223" s="85"/>
      <c r="CE223" s="6"/>
      <c r="CF223" s="6"/>
      <c r="CG223" s="6"/>
    </row>
    <row r="224" spans="1:256" s="106" customFormat="1" ht="26.25" customHeight="1" outlineLevel="3" x14ac:dyDescent="0.25">
      <c r="A224" s="107"/>
      <c r="B224" s="107"/>
      <c r="C224" s="171"/>
      <c r="D224" s="106">
        <v>1</v>
      </c>
      <c r="H224" s="155" t="s">
        <v>376</v>
      </c>
      <c r="I224" s="160" t="s">
        <v>87</v>
      </c>
      <c r="J224" s="37"/>
      <c r="K224" s="37">
        <v>60</v>
      </c>
      <c r="L224" s="39">
        <v>2017</v>
      </c>
      <c r="M224" s="39">
        <v>2021</v>
      </c>
      <c r="N224" s="49">
        <f>+(6000*12)*5</f>
        <v>360000</v>
      </c>
      <c r="O224" s="40">
        <f t="shared" si="28"/>
        <v>306000</v>
      </c>
      <c r="P224" s="41">
        <f t="shared" si="25"/>
        <v>54000</v>
      </c>
      <c r="Q224" s="41">
        <f>+N224/5</f>
        <v>72000</v>
      </c>
      <c r="R224" s="41">
        <v>72000</v>
      </c>
      <c r="S224" s="41">
        <v>72000</v>
      </c>
      <c r="T224" s="41">
        <v>72000</v>
      </c>
      <c r="U224" s="41">
        <v>72000</v>
      </c>
      <c r="V224" s="97">
        <f t="shared" si="34"/>
        <v>360000</v>
      </c>
      <c r="W224" s="206"/>
      <c r="X224" s="111"/>
      <c r="Y224" s="170"/>
      <c r="Z224" s="178"/>
      <c r="AA224" s="178"/>
      <c r="AB224" s="178"/>
      <c r="AC224" s="178"/>
      <c r="AD224" s="178"/>
      <c r="AE224" s="178"/>
      <c r="AF224" s="178"/>
      <c r="AG224" s="178"/>
      <c r="AH224" s="210"/>
      <c r="AI224" s="231"/>
      <c r="AJ224" s="178"/>
      <c r="AK224" s="178"/>
      <c r="AL224" s="178"/>
      <c r="AM224" s="178"/>
      <c r="AN224" s="178"/>
      <c r="AO224" s="178"/>
      <c r="AP224" s="178"/>
      <c r="AQ224" s="178"/>
      <c r="AR224" s="178"/>
      <c r="AS224" s="178"/>
      <c r="AT224" s="210"/>
      <c r="AU224" s="231"/>
      <c r="AV224" s="178"/>
      <c r="AW224" s="178"/>
      <c r="AX224" s="178"/>
      <c r="AY224" s="178"/>
      <c r="AZ224" s="178"/>
      <c r="BA224" s="178"/>
      <c r="BB224" s="178"/>
      <c r="BC224" s="178"/>
      <c r="BD224" s="178"/>
      <c r="BE224" s="178"/>
      <c r="BF224" s="210"/>
      <c r="BG224" s="231"/>
      <c r="BH224" s="178"/>
      <c r="BI224" s="178"/>
      <c r="BJ224" s="178"/>
      <c r="BK224" s="178"/>
      <c r="BL224" s="178"/>
      <c r="BM224" s="178"/>
      <c r="BN224" s="178"/>
      <c r="BO224" s="178"/>
      <c r="BP224" s="178"/>
      <c r="BQ224" s="178"/>
      <c r="BR224" s="210"/>
      <c r="BS224" s="231"/>
      <c r="BT224" s="178"/>
      <c r="BU224" s="178"/>
      <c r="BV224" s="178"/>
      <c r="BW224" s="178"/>
      <c r="BX224" s="178"/>
      <c r="BY224" s="178"/>
      <c r="BZ224" s="178"/>
      <c r="CA224" s="178"/>
      <c r="CB224" s="178"/>
      <c r="CC224" s="178"/>
      <c r="CD224" s="210"/>
      <c r="CE224" s="107"/>
      <c r="CF224" s="107"/>
      <c r="CG224" s="107"/>
      <c r="CH224" s="107"/>
      <c r="CI224" s="107"/>
      <c r="CJ224" s="107"/>
      <c r="CK224" s="107"/>
      <c r="CL224" s="107"/>
      <c r="CM224" s="107"/>
      <c r="CN224" s="107"/>
      <c r="CO224" s="107"/>
      <c r="CP224" s="107"/>
      <c r="CQ224" s="107"/>
      <c r="CR224" s="107"/>
      <c r="CS224" s="107"/>
      <c r="CT224" s="107"/>
      <c r="CU224" s="107"/>
      <c r="CV224" s="107"/>
      <c r="CW224" s="107"/>
      <c r="CX224" s="107"/>
      <c r="CY224" s="107"/>
      <c r="CZ224" s="107"/>
      <c r="DA224" s="107"/>
      <c r="DB224" s="107"/>
      <c r="DC224" s="107"/>
      <c r="DD224" s="107"/>
      <c r="DE224" s="107"/>
      <c r="DF224" s="107"/>
      <c r="DG224" s="107"/>
      <c r="DH224" s="107"/>
      <c r="DI224" s="107"/>
      <c r="DJ224" s="107"/>
      <c r="DK224" s="107"/>
      <c r="DL224" s="107"/>
      <c r="DM224" s="107"/>
      <c r="DN224" s="107"/>
      <c r="DO224" s="107"/>
      <c r="DP224" s="107"/>
      <c r="DQ224" s="107"/>
      <c r="DR224" s="107"/>
      <c r="DS224" s="107"/>
      <c r="DT224" s="107"/>
      <c r="DU224" s="107"/>
      <c r="DV224" s="107"/>
      <c r="DW224" s="107"/>
      <c r="DX224" s="107"/>
      <c r="DY224" s="107"/>
      <c r="DZ224" s="107"/>
      <c r="EA224" s="107"/>
      <c r="EB224" s="107"/>
      <c r="EC224" s="107"/>
      <c r="ED224" s="107"/>
      <c r="EE224" s="107"/>
      <c r="EF224" s="107"/>
      <c r="EG224" s="107"/>
      <c r="EH224" s="107"/>
      <c r="EI224" s="107"/>
      <c r="EJ224" s="107"/>
      <c r="EK224" s="107"/>
      <c r="EL224" s="107"/>
      <c r="EM224" s="107"/>
      <c r="EN224" s="107"/>
      <c r="EO224" s="107"/>
      <c r="EP224" s="107"/>
      <c r="EQ224" s="107"/>
      <c r="ER224" s="107"/>
      <c r="ES224" s="107"/>
      <c r="ET224" s="107"/>
      <c r="EU224" s="107"/>
      <c r="EV224" s="107"/>
      <c r="EW224" s="107"/>
      <c r="EX224" s="107"/>
      <c r="EY224" s="107"/>
      <c r="EZ224" s="107"/>
      <c r="FA224" s="107"/>
      <c r="FB224" s="107"/>
      <c r="FC224" s="107"/>
      <c r="FD224" s="107"/>
      <c r="FE224" s="107"/>
      <c r="FF224" s="107"/>
      <c r="FG224" s="107"/>
      <c r="FH224" s="107"/>
      <c r="FI224" s="107"/>
      <c r="FJ224" s="107"/>
      <c r="FK224" s="107"/>
      <c r="FL224" s="107"/>
      <c r="FM224" s="107"/>
      <c r="FN224" s="107"/>
      <c r="FO224" s="107"/>
      <c r="FP224" s="107"/>
      <c r="FQ224" s="107"/>
      <c r="FR224" s="107"/>
      <c r="FS224" s="107"/>
      <c r="FT224" s="107"/>
      <c r="FU224" s="107"/>
      <c r="FV224" s="107"/>
      <c r="FW224" s="107"/>
      <c r="FX224" s="107"/>
      <c r="FY224" s="107"/>
      <c r="FZ224" s="107"/>
      <c r="GA224" s="107"/>
      <c r="GB224" s="107"/>
      <c r="GC224" s="107"/>
      <c r="GD224" s="107"/>
      <c r="GE224" s="107"/>
      <c r="GF224" s="107"/>
      <c r="GG224" s="107"/>
      <c r="GH224" s="107"/>
      <c r="GI224" s="107"/>
      <c r="GJ224" s="107"/>
      <c r="GK224" s="107"/>
      <c r="GL224" s="107"/>
      <c r="GM224" s="107"/>
      <c r="GN224" s="107"/>
      <c r="GO224" s="107"/>
      <c r="GP224" s="107"/>
      <c r="GQ224" s="107"/>
      <c r="GR224" s="107"/>
      <c r="GS224" s="107"/>
      <c r="GT224" s="107"/>
      <c r="GU224" s="107"/>
      <c r="GV224" s="107"/>
      <c r="GW224" s="107"/>
      <c r="GX224" s="107"/>
      <c r="GY224" s="107"/>
      <c r="GZ224" s="107"/>
      <c r="HA224" s="107"/>
      <c r="HB224" s="107"/>
      <c r="HC224" s="107"/>
      <c r="HD224" s="107"/>
      <c r="HE224" s="107"/>
      <c r="HF224" s="107"/>
      <c r="HG224" s="107"/>
      <c r="HH224" s="107"/>
      <c r="HI224" s="107"/>
      <c r="HJ224" s="107"/>
      <c r="HK224" s="107"/>
      <c r="HL224" s="107"/>
      <c r="HM224" s="107"/>
      <c r="HN224" s="107"/>
      <c r="HO224" s="107"/>
      <c r="HP224" s="107"/>
      <c r="HQ224" s="107"/>
      <c r="HR224" s="107"/>
      <c r="HS224" s="107"/>
      <c r="HT224" s="107"/>
      <c r="HU224" s="107"/>
      <c r="HV224" s="107"/>
      <c r="HW224" s="107"/>
      <c r="HX224" s="107"/>
      <c r="HY224" s="107"/>
      <c r="HZ224" s="107"/>
      <c r="IA224" s="107"/>
      <c r="IB224" s="107"/>
      <c r="IC224" s="107"/>
      <c r="ID224" s="107"/>
      <c r="IE224" s="107"/>
      <c r="IF224" s="107"/>
      <c r="IG224" s="107"/>
      <c r="IH224" s="107"/>
      <c r="II224" s="107"/>
      <c r="IJ224" s="107"/>
      <c r="IK224" s="107"/>
      <c r="IL224" s="107"/>
      <c r="IM224" s="107"/>
      <c r="IN224" s="107"/>
      <c r="IO224" s="107"/>
      <c r="IP224" s="107"/>
      <c r="IQ224" s="107"/>
      <c r="IR224" s="107"/>
      <c r="IS224" s="107"/>
      <c r="IT224" s="107"/>
      <c r="IU224" s="107"/>
      <c r="IV224" s="107"/>
    </row>
    <row r="225" spans="1:256" s="106" customFormat="1" ht="26.25" customHeight="1" outlineLevel="3" x14ac:dyDescent="0.25">
      <c r="A225" s="107"/>
      <c r="B225" s="107"/>
      <c r="C225" s="171"/>
      <c r="D225" s="106">
        <v>2</v>
      </c>
      <c r="H225" s="155" t="s">
        <v>377</v>
      </c>
      <c r="I225" s="160" t="s">
        <v>88</v>
      </c>
      <c r="J225" s="37"/>
      <c r="K225" s="37">
        <v>60</v>
      </c>
      <c r="L225" s="39">
        <v>2017</v>
      </c>
      <c r="M225" s="39">
        <v>2021</v>
      </c>
      <c r="N225" s="49">
        <f>+(6000*12)*5</f>
        <v>360000</v>
      </c>
      <c r="O225" s="40">
        <f t="shared" si="28"/>
        <v>306000</v>
      </c>
      <c r="P225" s="41">
        <f t="shared" si="25"/>
        <v>54000</v>
      </c>
      <c r="Q225" s="41">
        <f>+N225/5</f>
        <v>72000</v>
      </c>
      <c r="R225" s="41">
        <v>72000</v>
      </c>
      <c r="S225" s="41">
        <v>72000</v>
      </c>
      <c r="T225" s="41">
        <v>72000</v>
      </c>
      <c r="U225" s="41">
        <v>72000</v>
      </c>
      <c r="V225" s="97">
        <f t="shared" si="34"/>
        <v>360000</v>
      </c>
      <c r="W225" s="206"/>
      <c r="X225" s="111"/>
      <c r="Y225" s="170"/>
      <c r="Z225" s="178"/>
      <c r="AA225" s="178"/>
      <c r="AB225" s="178"/>
      <c r="AC225" s="178"/>
      <c r="AD225" s="178"/>
      <c r="AE225" s="178"/>
      <c r="AF225" s="178"/>
      <c r="AG225" s="178"/>
      <c r="AH225" s="210"/>
      <c r="AI225" s="231"/>
      <c r="AJ225" s="178"/>
      <c r="AK225" s="178"/>
      <c r="AL225" s="178"/>
      <c r="AM225" s="178"/>
      <c r="AN225" s="178"/>
      <c r="AO225" s="178"/>
      <c r="AP225" s="178"/>
      <c r="AQ225" s="178"/>
      <c r="AR225" s="178"/>
      <c r="AS225" s="178"/>
      <c r="AT225" s="210"/>
      <c r="AU225" s="231"/>
      <c r="AV225" s="178"/>
      <c r="AW225" s="178"/>
      <c r="AX225" s="178"/>
      <c r="AY225" s="178"/>
      <c r="AZ225" s="178"/>
      <c r="BA225" s="178"/>
      <c r="BB225" s="178"/>
      <c r="BC225" s="178"/>
      <c r="BD225" s="178"/>
      <c r="BE225" s="178"/>
      <c r="BF225" s="210"/>
      <c r="BG225" s="231"/>
      <c r="BH225" s="178"/>
      <c r="BI225" s="178"/>
      <c r="BJ225" s="178"/>
      <c r="BK225" s="178"/>
      <c r="BL225" s="178"/>
      <c r="BM225" s="178"/>
      <c r="BN225" s="178"/>
      <c r="BO225" s="178"/>
      <c r="BP225" s="178"/>
      <c r="BQ225" s="178"/>
      <c r="BR225" s="210"/>
      <c r="BS225" s="231"/>
      <c r="BT225" s="178"/>
      <c r="BU225" s="178"/>
      <c r="BV225" s="178"/>
      <c r="BW225" s="178"/>
      <c r="BX225" s="178"/>
      <c r="BY225" s="178"/>
      <c r="BZ225" s="178"/>
      <c r="CA225" s="178"/>
      <c r="CB225" s="178"/>
      <c r="CC225" s="178"/>
      <c r="CD225" s="210"/>
      <c r="CE225" s="107"/>
      <c r="CF225" s="107"/>
      <c r="CG225" s="107"/>
      <c r="CH225" s="107"/>
      <c r="CI225" s="107"/>
      <c r="CJ225" s="107"/>
      <c r="CK225" s="107"/>
      <c r="CL225" s="107"/>
      <c r="CM225" s="107"/>
      <c r="CN225" s="107"/>
      <c r="CO225" s="107"/>
      <c r="CP225" s="107"/>
      <c r="CQ225" s="107"/>
      <c r="CR225" s="107"/>
      <c r="CS225" s="107"/>
      <c r="CT225" s="107"/>
      <c r="CU225" s="107"/>
      <c r="CV225" s="107"/>
      <c r="CW225" s="107"/>
      <c r="CX225" s="107"/>
      <c r="CY225" s="107"/>
      <c r="CZ225" s="107"/>
      <c r="DA225" s="107"/>
      <c r="DB225" s="107"/>
      <c r="DC225" s="107"/>
      <c r="DD225" s="107"/>
      <c r="DE225" s="107"/>
      <c r="DF225" s="107"/>
      <c r="DG225" s="107"/>
      <c r="DH225" s="107"/>
      <c r="DI225" s="107"/>
      <c r="DJ225" s="107"/>
      <c r="DK225" s="107"/>
      <c r="DL225" s="107"/>
      <c r="DM225" s="107"/>
      <c r="DN225" s="107"/>
      <c r="DO225" s="107"/>
      <c r="DP225" s="107"/>
      <c r="DQ225" s="107"/>
      <c r="DR225" s="107"/>
      <c r="DS225" s="107"/>
      <c r="DT225" s="107"/>
      <c r="DU225" s="107"/>
      <c r="DV225" s="107"/>
      <c r="DW225" s="107"/>
      <c r="DX225" s="107"/>
      <c r="DY225" s="107"/>
      <c r="DZ225" s="107"/>
      <c r="EA225" s="107"/>
      <c r="EB225" s="107"/>
      <c r="EC225" s="107"/>
      <c r="ED225" s="107"/>
      <c r="EE225" s="107"/>
      <c r="EF225" s="107"/>
      <c r="EG225" s="107"/>
      <c r="EH225" s="107"/>
      <c r="EI225" s="107"/>
      <c r="EJ225" s="107"/>
      <c r="EK225" s="107"/>
      <c r="EL225" s="107"/>
      <c r="EM225" s="107"/>
      <c r="EN225" s="107"/>
      <c r="EO225" s="107"/>
      <c r="EP225" s="107"/>
      <c r="EQ225" s="107"/>
      <c r="ER225" s="107"/>
      <c r="ES225" s="107"/>
      <c r="ET225" s="107"/>
      <c r="EU225" s="107"/>
      <c r="EV225" s="107"/>
      <c r="EW225" s="107"/>
      <c r="EX225" s="107"/>
      <c r="EY225" s="107"/>
      <c r="EZ225" s="107"/>
      <c r="FA225" s="107"/>
      <c r="FB225" s="107"/>
      <c r="FC225" s="107"/>
      <c r="FD225" s="107"/>
      <c r="FE225" s="107"/>
      <c r="FF225" s="107"/>
      <c r="FG225" s="107"/>
      <c r="FH225" s="107"/>
      <c r="FI225" s="107"/>
      <c r="FJ225" s="107"/>
      <c r="FK225" s="107"/>
      <c r="FL225" s="107"/>
      <c r="FM225" s="107"/>
      <c r="FN225" s="107"/>
      <c r="FO225" s="107"/>
      <c r="FP225" s="107"/>
      <c r="FQ225" s="107"/>
      <c r="FR225" s="107"/>
      <c r="FS225" s="107"/>
      <c r="FT225" s="107"/>
      <c r="FU225" s="107"/>
      <c r="FV225" s="107"/>
      <c r="FW225" s="107"/>
      <c r="FX225" s="107"/>
      <c r="FY225" s="107"/>
      <c r="FZ225" s="107"/>
      <c r="GA225" s="107"/>
      <c r="GB225" s="107"/>
      <c r="GC225" s="107"/>
      <c r="GD225" s="107"/>
      <c r="GE225" s="107"/>
      <c r="GF225" s="107"/>
      <c r="GG225" s="107"/>
      <c r="GH225" s="107"/>
      <c r="GI225" s="107"/>
      <c r="GJ225" s="107"/>
      <c r="GK225" s="107"/>
      <c r="GL225" s="107"/>
      <c r="GM225" s="107"/>
      <c r="GN225" s="107"/>
      <c r="GO225" s="107"/>
      <c r="GP225" s="107"/>
      <c r="GQ225" s="107"/>
      <c r="GR225" s="107"/>
      <c r="GS225" s="107"/>
      <c r="GT225" s="107"/>
      <c r="GU225" s="107"/>
      <c r="GV225" s="107"/>
      <c r="GW225" s="107"/>
      <c r="GX225" s="107"/>
      <c r="GY225" s="107"/>
      <c r="GZ225" s="107"/>
      <c r="HA225" s="107"/>
      <c r="HB225" s="107"/>
      <c r="HC225" s="107"/>
      <c r="HD225" s="107"/>
      <c r="HE225" s="107"/>
      <c r="HF225" s="107"/>
      <c r="HG225" s="107"/>
      <c r="HH225" s="107"/>
      <c r="HI225" s="107"/>
      <c r="HJ225" s="107"/>
      <c r="HK225" s="107"/>
      <c r="HL225" s="107"/>
      <c r="HM225" s="107"/>
      <c r="HN225" s="107"/>
      <c r="HO225" s="107"/>
      <c r="HP225" s="107"/>
      <c r="HQ225" s="107"/>
      <c r="HR225" s="107"/>
      <c r="HS225" s="107"/>
      <c r="HT225" s="107"/>
      <c r="HU225" s="107"/>
      <c r="HV225" s="107"/>
      <c r="HW225" s="107"/>
      <c r="HX225" s="107"/>
      <c r="HY225" s="107"/>
      <c r="HZ225" s="107"/>
      <c r="IA225" s="107"/>
      <c r="IB225" s="107"/>
      <c r="IC225" s="107"/>
      <c r="ID225" s="107"/>
      <c r="IE225" s="107"/>
      <c r="IF225" s="107"/>
      <c r="IG225" s="107"/>
      <c r="IH225" s="107"/>
      <c r="II225" s="107"/>
      <c r="IJ225" s="107"/>
      <c r="IK225" s="107"/>
      <c r="IL225" s="107"/>
      <c r="IM225" s="107"/>
      <c r="IN225" s="107"/>
      <c r="IO225" s="107"/>
      <c r="IP225" s="107"/>
      <c r="IQ225" s="107"/>
      <c r="IR225" s="107"/>
      <c r="IS225" s="107"/>
      <c r="IT225" s="107"/>
      <c r="IU225" s="107"/>
      <c r="IV225" s="107"/>
    </row>
    <row r="226" spans="1:256" s="106" customFormat="1" ht="26.25" customHeight="1" outlineLevel="3" x14ac:dyDescent="0.25">
      <c r="A226" s="107"/>
      <c r="B226" s="107"/>
      <c r="C226" s="171"/>
      <c r="D226" s="106">
        <v>3</v>
      </c>
      <c r="H226" s="155" t="s">
        <v>378</v>
      </c>
      <c r="I226" s="160" t="s">
        <v>89</v>
      </c>
      <c r="J226" s="37"/>
      <c r="K226" s="37">
        <v>60</v>
      </c>
      <c r="L226" s="39">
        <v>2017</v>
      </c>
      <c r="M226" s="39">
        <v>2021</v>
      </c>
      <c r="N226" s="49">
        <f>+(6000*12)*5</f>
        <v>360000</v>
      </c>
      <c r="O226" s="40">
        <f t="shared" si="28"/>
        <v>306000</v>
      </c>
      <c r="P226" s="41">
        <f t="shared" si="25"/>
        <v>54000</v>
      </c>
      <c r="Q226" s="41">
        <f>+N226/5</f>
        <v>72000</v>
      </c>
      <c r="R226" s="41">
        <v>72000</v>
      </c>
      <c r="S226" s="41">
        <v>72000</v>
      </c>
      <c r="T226" s="41">
        <v>72000</v>
      </c>
      <c r="U226" s="41">
        <v>72000</v>
      </c>
      <c r="V226" s="97">
        <f t="shared" si="34"/>
        <v>360000</v>
      </c>
      <c r="W226" s="206"/>
      <c r="X226" s="111"/>
      <c r="Y226" s="170"/>
      <c r="Z226" s="178"/>
      <c r="AA226" s="178"/>
      <c r="AB226" s="178"/>
      <c r="AC226" s="178"/>
      <c r="AD226" s="178"/>
      <c r="AE226" s="178"/>
      <c r="AF226" s="178"/>
      <c r="AG226" s="178"/>
      <c r="AH226" s="210"/>
      <c r="AI226" s="231"/>
      <c r="AJ226" s="178"/>
      <c r="AK226" s="178"/>
      <c r="AL226" s="178"/>
      <c r="AM226" s="178"/>
      <c r="AN226" s="178"/>
      <c r="AO226" s="178"/>
      <c r="AP226" s="178"/>
      <c r="AQ226" s="178"/>
      <c r="AR226" s="178"/>
      <c r="AS226" s="178"/>
      <c r="AT226" s="210"/>
      <c r="AU226" s="231"/>
      <c r="AV226" s="178"/>
      <c r="AW226" s="178"/>
      <c r="AX226" s="178"/>
      <c r="AY226" s="178"/>
      <c r="AZ226" s="178"/>
      <c r="BA226" s="178"/>
      <c r="BB226" s="178"/>
      <c r="BC226" s="178"/>
      <c r="BD226" s="178"/>
      <c r="BE226" s="178"/>
      <c r="BF226" s="210"/>
      <c r="BG226" s="231"/>
      <c r="BH226" s="178"/>
      <c r="BI226" s="178"/>
      <c r="BJ226" s="178"/>
      <c r="BK226" s="178"/>
      <c r="BL226" s="178"/>
      <c r="BM226" s="178"/>
      <c r="BN226" s="178"/>
      <c r="BO226" s="178"/>
      <c r="BP226" s="178"/>
      <c r="BQ226" s="178"/>
      <c r="BR226" s="210"/>
      <c r="BS226" s="231"/>
      <c r="BT226" s="178"/>
      <c r="BU226" s="178"/>
      <c r="BV226" s="178"/>
      <c r="BW226" s="178"/>
      <c r="BX226" s="178"/>
      <c r="BY226" s="178"/>
      <c r="BZ226" s="178"/>
      <c r="CA226" s="178"/>
      <c r="CB226" s="178"/>
      <c r="CC226" s="178"/>
      <c r="CD226" s="210"/>
      <c r="CE226" s="107"/>
      <c r="CF226" s="107"/>
      <c r="CG226" s="107"/>
      <c r="CH226" s="107"/>
      <c r="CI226" s="107"/>
      <c r="CJ226" s="107"/>
      <c r="CK226" s="107"/>
      <c r="CL226" s="107"/>
      <c r="CM226" s="107"/>
      <c r="CN226" s="107"/>
      <c r="CO226" s="107"/>
      <c r="CP226" s="107"/>
      <c r="CQ226" s="107"/>
      <c r="CR226" s="107"/>
      <c r="CS226" s="107"/>
      <c r="CT226" s="107"/>
      <c r="CU226" s="107"/>
      <c r="CV226" s="107"/>
      <c r="CW226" s="107"/>
      <c r="CX226" s="107"/>
      <c r="CY226" s="107"/>
      <c r="CZ226" s="107"/>
      <c r="DA226" s="107"/>
      <c r="DB226" s="107"/>
      <c r="DC226" s="107"/>
      <c r="DD226" s="107"/>
      <c r="DE226" s="107"/>
      <c r="DF226" s="107"/>
      <c r="DG226" s="107"/>
      <c r="DH226" s="107"/>
      <c r="DI226" s="107"/>
      <c r="DJ226" s="107"/>
      <c r="DK226" s="107"/>
      <c r="DL226" s="107"/>
      <c r="DM226" s="107"/>
      <c r="DN226" s="107"/>
      <c r="DO226" s="107"/>
      <c r="DP226" s="107"/>
      <c r="DQ226" s="107"/>
      <c r="DR226" s="107"/>
      <c r="DS226" s="107"/>
      <c r="DT226" s="107"/>
      <c r="DU226" s="107"/>
      <c r="DV226" s="107"/>
      <c r="DW226" s="107"/>
      <c r="DX226" s="107"/>
      <c r="DY226" s="107"/>
      <c r="DZ226" s="107"/>
      <c r="EA226" s="107"/>
      <c r="EB226" s="107"/>
      <c r="EC226" s="107"/>
      <c r="ED226" s="107"/>
      <c r="EE226" s="107"/>
      <c r="EF226" s="107"/>
      <c r="EG226" s="107"/>
      <c r="EH226" s="107"/>
      <c r="EI226" s="107"/>
      <c r="EJ226" s="107"/>
      <c r="EK226" s="107"/>
      <c r="EL226" s="107"/>
      <c r="EM226" s="107"/>
      <c r="EN226" s="107"/>
      <c r="EO226" s="107"/>
      <c r="EP226" s="107"/>
      <c r="EQ226" s="107"/>
      <c r="ER226" s="107"/>
      <c r="ES226" s="107"/>
      <c r="ET226" s="107"/>
      <c r="EU226" s="107"/>
      <c r="EV226" s="107"/>
      <c r="EW226" s="107"/>
      <c r="EX226" s="107"/>
      <c r="EY226" s="107"/>
      <c r="EZ226" s="107"/>
      <c r="FA226" s="107"/>
      <c r="FB226" s="107"/>
      <c r="FC226" s="107"/>
      <c r="FD226" s="107"/>
      <c r="FE226" s="107"/>
      <c r="FF226" s="107"/>
      <c r="FG226" s="107"/>
      <c r="FH226" s="107"/>
      <c r="FI226" s="107"/>
      <c r="FJ226" s="107"/>
      <c r="FK226" s="107"/>
      <c r="FL226" s="107"/>
      <c r="FM226" s="107"/>
      <c r="FN226" s="107"/>
      <c r="FO226" s="107"/>
      <c r="FP226" s="107"/>
      <c r="FQ226" s="107"/>
      <c r="FR226" s="107"/>
      <c r="FS226" s="107"/>
      <c r="FT226" s="107"/>
      <c r="FU226" s="107"/>
      <c r="FV226" s="107"/>
      <c r="FW226" s="107"/>
      <c r="FX226" s="107"/>
      <c r="FY226" s="107"/>
      <c r="FZ226" s="107"/>
      <c r="GA226" s="107"/>
      <c r="GB226" s="107"/>
      <c r="GC226" s="107"/>
      <c r="GD226" s="107"/>
      <c r="GE226" s="107"/>
      <c r="GF226" s="107"/>
      <c r="GG226" s="107"/>
      <c r="GH226" s="107"/>
      <c r="GI226" s="107"/>
      <c r="GJ226" s="107"/>
      <c r="GK226" s="107"/>
      <c r="GL226" s="107"/>
      <c r="GM226" s="107"/>
      <c r="GN226" s="107"/>
      <c r="GO226" s="107"/>
      <c r="GP226" s="107"/>
      <c r="GQ226" s="107"/>
      <c r="GR226" s="107"/>
      <c r="GS226" s="107"/>
      <c r="GT226" s="107"/>
      <c r="GU226" s="107"/>
      <c r="GV226" s="107"/>
      <c r="GW226" s="107"/>
      <c r="GX226" s="107"/>
      <c r="GY226" s="107"/>
      <c r="GZ226" s="107"/>
      <c r="HA226" s="107"/>
      <c r="HB226" s="107"/>
      <c r="HC226" s="107"/>
      <c r="HD226" s="107"/>
      <c r="HE226" s="107"/>
      <c r="HF226" s="107"/>
      <c r="HG226" s="107"/>
      <c r="HH226" s="107"/>
      <c r="HI226" s="107"/>
      <c r="HJ226" s="107"/>
      <c r="HK226" s="107"/>
      <c r="HL226" s="107"/>
      <c r="HM226" s="107"/>
      <c r="HN226" s="107"/>
      <c r="HO226" s="107"/>
      <c r="HP226" s="107"/>
      <c r="HQ226" s="107"/>
      <c r="HR226" s="107"/>
      <c r="HS226" s="107"/>
      <c r="HT226" s="107"/>
      <c r="HU226" s="107"/>
      <c r="HV226" s="107"/>
      <c r="HW226" s="107"/>
      <c r="HX226" s="107"/>
      <c r="HY226" s="107"/>
      <c r="HZ226" s="107"/>
      <c r="IA226" s="107"/>
      <c r="IB226" s="107"/>
      <c r="IC226" s="107"/>
      <c r="ID226" s="107"/>
      <c r="IE226" s="107"/>
      <c r="IF226" s="107"/>
      <c r="IG226" s="107"/>
      <c r="IH226" s="107"/>
      <c r="II226" s="107"/>
      <c r="IJ226" s="107"/>
      <c r="IK226" s="107"/>
      <c r="IL226" s="107"/>
      <c r="IM226" s="107"/>
      <c r="IN226" s="107"/>
      <c r="IO226" s="107"/>
      <c r="IP226" s="107"/>
      <c r="IQ226" s="107"/>
      <c r="IR226" s="107"/>
      <c r="IS226" s="107"/>
      <c r="IT226" s="107"/>
      <c r="IU226" s="107"/>
      <c r="IV226" s="107"/>
    </row>
    <row r="227" spans="1:256" s="106" customFormat="1" ht="26.25" customHeight="1" outlineLevel="3" x14ac:dyDescent="0.25">
      <c r="A227" s="107"/>
      <c r="B227" s="107"/>
      <c r="C227" s="171"/>
      <c r="D227" s="106">
        <v>4</v>
      </c>
      <c r="H227" s="155" t="s">
        <v>379</v>
      </c>
      <c r="I227" s="160" t="s">
        <v>90</v>
      </c>
      <c r="J227" s="37"/>
      <c r="K227" s="37">
        <v>60</v>
      </c>
      <c r="L227" s="39">
        <v>2017</v>
      </c>
      <c r="M227" s="39">
        <v>2021</v>
      </c>
      <c r="N227" s="49">
        <f>10000*12*5</f>
        <v>600000</v>
      </c>
      <c r="O227" s="40">
        <f t="shared" si="28"/>
        <v>510000</v>
      </c>
      <c r="P227" s="41">
        <f t="shared" si="25"/>
        <v>90000</v>
      </c>
      <c r="Q227" s="41">
        <f>+N227/5</f>
        <v>120000</v>
      </c>
      <c r="R227" s="41">
        <v>120000</v>
      </c>
      <c r="S227" s="41">
        <v>120000</v>
      </c>
      <c r="T227" s="41">
        <v>120000</v>
      </c>
      <c r="U227" s="41">
        <v>120000</v>
      </c>
      <c r="V227" s="97">
        <f t="shared" si="34"/>
        <v>600000</v>
      </c>
      <c r="W227" s="206"/>
      <c r="X227" s="111"/>
      <c r="Y227" s="170"/>
      <c r="Z227" s="178"/>
      <c r="AA227" s="178"/>
      <c r="AB227" s="178"/>
      <c r="AC227" s="178"/>
      <c r="AD227" s="178"/>
      <c r="AE227" s="178"/>
      <c r="AF227" s="178"/>
      <c r="AG227" s="178"/>
      <c r="AH227" s="210"/>
      <c r="AI227" s="231"/>
      <c r="AJ227" s="178"/>
      <c r="AK227" s="178"/>
      <c r="AL227" s="178"/>
      <c r="AM227" s="178"/>
      <c r="AN227" s="178"/>
      <c r="AO227" s="178"/>
      <c r="AP227" s="178"/>
      <c r="AQ227" s="178"/>
      <c r="AR227" s="178"/>
      <c r="AS227" s="178"/>
      <c r="AT227" s="210"/>
      <c r="AU227" s="231"/>
      <c r="AV227" s="178"/>
      <c r="AW227" s="178"/>
      <c r="AX227" s="178"/>
      <c r="AY227" s="178"/>
      <c r="AZ227" s="178"/>
      <c r="BA227" s="178"/>
      <c r="BB227" s="178"/>
      <c r="BC227" s="178"/>
      <c r="BD227" s="178"/>
      <c r="BE227" s="178"/>
      <c r="BF227" s="210"/>
      <c r="BG227" s="231"/>
      <c r="BH227" s="178"/>
      <c r="BI227" s="178"/>
      <c r="BJ227" s="178"/>
      <c r="BK227" s="178"/>
      <c r="BL227" s="178"/>
      <c r="BM227" s="178"/>
      <c r="BN227" s="178"/>
      <c r="BO227" s="178"/>
      <c r="BP227" s="178"/>
      <c r="BQ227" s="178"/>
      <c r="BR227" s="210"/>
      <c r="BS227" s="231"/>
      <c r="BT227" s="178"/>
      <c r="BU227" s="178"/>
      <c r="BV227" s="178"/>
      <c r="BW227" s="178"/>
      <c r="BX227" s="178"/>
      <c r="BY227" s="178"/>
      <c r="BZ227" s="178"/>
      <c r="CA227" s="178"/>
      <c r="CB227" s="178"/>
      <c r="CC227" s="178"/>
      <c r="CD227" s="210"/>
      <c r="CE227" s="107"/>
      <c r="CF227" s="107"/>
      <c r="CG227" s="107"/>
      <c r="CH227" s="107"/>
      <c r="CI227" s="107"/>
      <c r="CJ227" s="107"/>
      <c r="CK227" s="107"/>
      <c r="CL227" s="107"/>
      <c r="CM227" s="107"/>
      <c r="CN227" s="107"/>
      <c r="CO227" s="107"/>
      <c r="CP227" s="107"/>
      <c r="CQ227" s="107"/>
      <c r="CR227" s="107"/>
      <c r="CS227" s="107"/>
      <c r="CT227" s="107"/>
      <c r="CU227" s="107"/>
      <c r="CV227" s="107"/>
      <c r="CW227" s="107"/>
      <c r="CX227" s="107"/>
      <c r="CY227" s="107"/>
      <c r="CZ227" s="107"/>
      <c r="DA227" s="107"/>
      <c r="DB227" s="107"/>
      <c r="DC227" s="107"/>
      <c r="DD227" s="107"/>
      <c r="DE227" s="107"/>
      <c r="DF227" s="107"/>
      <c r="DG227" s="107"/>
      <c r="DH227" s="107"/>
      <c r="DI227" s="107"/>
      <c r="DJ227" s="107"/>
      <c r="DK227" s="107"/>
      <c r="DL227" s="107"/>
      <c r="DM227" s="107"/>
      <c r="DN227" s="107"/>
      <c r="DO227" s="107"/>
      <c r="DP227" s="107"/>
      <c r="DQ227" s="107"/>
      <c r="DR227" s="107"/>
      <c r="DS227" s="107"/>
      <c r="DT227" s="107"/>
      <c r="DU227" s="107"/>
      <c r="DV227" s="107"/>
      <c r="DW227" s="107"/>
      <c r="DX227" s="107"/>
      <c r="DY227" s="107"/>
      <c r="DZ227" s="107"/>
      <c r="EA227" s="107"/>
      <c r="EB227" s="107"/>
      <c r="EC227" s="107"/>
      <c r="ED227" s="107"/>
      <c r="EE227" s="107"/>
      <c r="EF227" s="107"/>
      <c r="EG227" s="107"/>
      <c r="EH227" s="107"/>
      <c r="EI227" s="107"/>
      <c r="EJ227" s="107"/>
      <c r="EK227" s="107"/>
      <c r="EL227" s="107"/>
      <c r="EM227" s="107"/>
      <c r="EN227" s="107"/>
      <c r="EO227" s="107"/>
      <c r="EP227" s="107"/>
      <c r="EQ227" s="107"/>
      <c r="ER227" s="107"/>
      <c r="ES227" s="107"/>
      <c r="ET227" s="107"/>
      <c r="EU227" s="107"/>
      <c r="EV227" s="107"/>
      <c r="EW227" s="107"/>
      <c r="EX227" s="107"/>
      <c r="EY227" s="107"/>
      <c r="EZ227" s="107"/>
      <c r="FA227" s="107"/>
      <c r="FB227" s="107"/>
      <c r="FC227" s="107"/>
      <c r="FD227" s="107"/>
      <c r="FE227" s="107"/>
      <c r="FF227" s="107"/>
      <c r="FG227" s="107"/>
      <c r="FH227" s="107"/>
      <c r="FI227" s="107"/>
      <c r="FJ227" s="107"/>
      <c r="FK227" s="107"/>
      <c r="FL227" s="107"/>
      <c r="FM227" s="107"/>
      <c r="FN227" s="107"/>
      <c r="FO227" s="107"/>
      <c r="FP227" s="107"/>
      <c r="FQ227" s="107"/>
      <c r="FR227" s="107"/>
      <c r="FS227" s="107"/>
      <c r="FT227" s="107"/>
      <c r="FU227" s="107"/>
      <c r="FV227" s="107"/>
      <c r="FW227" s="107"/>
      <c r="FX227" s="107"/>
      <c r="FY227" s="107"/>
      <c r="FZ227" s="107"/>
      <c r="GA227" s="107"/>
      <c r="GB227" s="107"/>
      <c r="GC227" s="107"/>
      <c r="GD227" s="107"/>
      <c r="GE227" s="107"/>
      <c r="GF227" s="107"/>
      <c r="GG227" s="107"/>
      <c r="GH227" s="107"/>
      <c r="GI227" s="107"/>
      <c r="GJ227" s="107"/>
      <c r="GK227" s="107"/>
      <c r="GL227" s="107"/>
      <c r="GM227" s="107"/>
      <c r="GN227" s="107"/>
      <c r="GO227" s="107"/>
      <c r="GP227" s="107"/>
      <c r="GQ227" s="107"/>
      <c r="GR227" s="107"/>
      <c r="GS227" s="107"/>
      <c r="GT227" s="107"/>
      <c r="GU227" s="107"/>
      <c r="GV227" s="107"/>
      <c r="GW227" s="107"/>
      <c r="GX227" s="107"/>
      <c r="GY227" s="107"/>
      <c r="GZ227" s="107"/>
      <c r="HA227" s="107"/>
      <c r="HB227" s="107"/>
      <c r="HC227" s="107"/>
      <c r="HD227" s="107"/>
      <c r="HE227" s="107"/>
      <c r="HF227" s="107"/>
      <c r="HG227" s="107"/>
      <c r="HH227" s="107"/>
      <c r="HI227" s="107"/>
      <c r="HJ227" s="107"/>
      <c r="HK227" s="107"/>
      <c r="HL227" s="107"/>
      <c r="HM227" s="107"/>
      <c r="HN227" s="107"/>
      <c r="HO227" s="107"/>
      <c r="HP227" s="107"/>
      <c r="HQ227" s="107"/>
      <c r="HR227" s="107"/>
      <c r="HS227" s="107"/>
      <c r="HT227" s="107"/>
      <c r="HU227" s="107"/>
      <c r="HV227" s="107"/>
      <c r="HW227" s="107"/>
      <c r="HX227" s="107"/>
      <c r="HY227" s="107"/>
      <c r="HZ227" s="107"/>
      <c r="IA227" s="107"/>
      <c r="IB227" s="107"/>
      <c r="IC227" s="107"/>
      <c r="ID227" s="107"/>
      <c r="IE227" s="107"/>
      <c r="IF227" s="107"/>
      <c r="IG227" s="107"/>
      <c r="IH227" s="107"/>
      <c r="II227" s="107"/>
      <c r="IJ227" s="107"/>
      <c r="IK227" s="107"/>
      <c r="IL227" s="107"/>
      <c r="IM227" s="107"/>
      <c r="IN227" s="107"/>
      <c r="IO227" s="107"/>
      <c r="IP227" s="107"/>
      <c r="IQ227" s="107"/>
      <c r="IR227" s="107"/>
      <c r="IS227" s="107"/>
      <c r="IT227" s="107"/>
      <c r="IU227" s="107"/>
      <c r="IV227" s="107"/>
    </row>
    <row r="228" spans="1:256" s="5" customFormat="1" ht="33" customHeight="1" outlineLevel="1" x14ac:dyDescent="0.25">
      <c r="B228" s="5">
        <v>0</v>
      </c>
      <c r="C228" s="114">
        <v>2</v>
      </c>
      <c r="D228" s="107"/>
      <c r="E228" s="124"/>
      <c r="H228" s="156" t="s">
        <v>380</v>
      </c>
      <c r="I228" s="165" t="s">
        <v>421</v>
      </c>
      <c r="J228" s="32">
        <v>2021</v>
      </c>
      <c r="K228" s="32"/>
      <c r="L228" s="32"/>
      <c r="M228" s="32"/>
      <c r="N228" s="48">
        <f>+N229+N230</f>
        <v>340000</v>
      </c>
      <c r="O228" s="48">
        <f>+N228*0.625</f>
        <v>212500</v>
      </c>
      <c r="P228" s="69">
        <f>+N228*0.375</f>
        <v>127500</v>
      </c>
      <c r="Q228" s="69">
        <f t="shared" ref="Q228:U228" si="37">SUM(Q229)</f>
        <v>0</v>
      </c>
      <c r="R228" s="69">
        <f t="shared" si="37"/>
        <v>62500</v>
      </c>
      <c r="S228" s="69">
        <f t="shared" si="37"/>
        <v>62500</v>
      </c>
      <c r="T228" s="69">
        <f t="shared" si="37"/>
        <v>62500</v>
      </c>
      <c r="U228" s="69">
        <f t="shared" si="37"/>
        <v>62500</v>
      </c>
      <c r="V228" s="69">
        <f>SUM(V229:V230)</f>
        <v>340000</v>
      </c>
      <c r="W228" s="83"/>
      <c r="X228" s="84"/>
      <c r="Y228" s="84"/>
      <c r="Z228" s="84"/>
      <c r="AA228" s="84"/>
      <c r="AB228" s="84"/>
      <c r="AC228" s="84"/>
      <c r="AD228" s="84"/>
      <c r="AE228" s="84"/>
      <c r="AF228" s="84"/>
      <c r="AG228" s="84"/>
      <c r="AH228" s="85"/>
      <c r="AI228" s="83"/>
      <c r="AJ228" s="84"/>
      <c r="AK228" s="84"/>
      <c r="AL228" s="84"/>
      <c r="AM228" s="84"/>
      <c r="AN228" s="84"/>
      <c r="AO228" s="84"/>
      <c r="AP228" s="84"/>
      <c r="AQ228" s="84"/>
      <c r="AR228" s="84"/>
      <c r="AS228" s="84"/>
      <c r="AT228" s="85"/>
      <c r="AU228" s="83"/>
      <c r="AV228" s="84"/>
      <c r="AW228" s="84"/>
      <c r="AX228" s="84"/>
      <c r="AY228" s="84"/>
      <c r="AZ228" s="84"/>
      <c r="BA228" s="84"/>
      <c r="BB228" s="84"/>
      <c r="BC228" s="84"/>
      <c r="BD228" s="84"/>
      <c r="BE228" s="84"/>
      <c r="BF228" s="85"/>
      <c r="BG228" s="83"/>
      <c r="BH228" s="84"/>
      <c r="BI228" s="84"/>
      <c r="BJ228" s="84"/>
      <c r="BK228" s="84"/>
      <c r="BL228" s="84"/>
      <c r="BM228" s="84"/>
      <c r="BN228" s="84"/>
      <c r="BO228" s="84"/>
      <c r="BP228" s="84"/>
      <c r="BQ228" s="84"/>
      <c r="BR228" s="85"/>
      <c r="BS228" s="83"/>
      <c r="BT228" s="84"/>
      <c r="BU228" s="84"/>
      <c r="BV228" s="84"/>
      <c r="BW228" s="84"/>
      <c r="BX228" s="84"/>
      <c r="BY228" s="84"/>
      <c r="BZ228" s="84"/>
      <c r="CA228" s="84"/>
      <c r="CB228" s="84"/>
      <c r="CC228" s="84"/>
      <c r="CD228" s="85"/>
      <c r="CE228" s="6"/>
      <c r="CF228" s="6"/>
      <c r="CG228" s="6"/>
    </row>
    <row r="229" spans="1:256" s="106" customFormat="1" ht="26.25" customHeight="1" outlineLevel="3" x14ac:dyDescent="0.25">
      <c r="A229" s="107"/>
      <c r="B229" s="107"/>
      <c r="C229" s="171"/>
      <c r="D229" s="106">
        <v>1</v>
      </c>
      <c r="H229" s="155" t="s">
        <v>381</v>
      </c>
      <c r="I229" s="160" t="s">
        <v>91</v>
      </c>
      <c r="J229" s="37"/>
      <c r="K229" s="37">
        <v>48</v>
      </c>
      <c r="L229" s="39">
        <v>2018</v>
      </c>
      <c r="M229" s="39">
        <v>2021</v>
      </c>
      <c r="N229" s="49">
        <v>250000</v>
      </c>
      <c r="O229" s="40">
        <f>+N229*0.625</f>
        <v>156250</v>
      </c>
      <c r="P229" s="41">
        <f>+N229*0.375</f>
        <v>93750</v>
      </c>
      <c r="Q229" s="41"/>
      <c r="R229" s="41">
        <f>+N229/4</f>
        <v>62500</v>
      </c>
      <c r="S229" s="41">
        <v>62500</v>
      </c>
      <c r="T229" s="41">
        <v>62500</v>
      </c>
      <c r="U229" s="41">
        <v>62500</v>
      </c>
      <c r="V229" s="97">
        <f t="shared" si="34"/>
        <v>250000</v>
      </c>
      <c r="W229" s="182"/>
      <c r="X229" s="169"/>
      <c r="Y229" s="169"/>
      <c r="Z229" s="169"/>
      <c r="AA229" s="169"/>
      <c r="AB229" s="169"/>
      <c r="AC229" s="169"/>
      <c r="AD229" s="169"/>
      <c r="AE229" s="169"/>
      <c r="AF229" s="169"/>
      <c r="AG229" s="169"/>
      <c r="AH229" s="183"/>
      <c r="AI229" s="182"/>
      <c r="AJ229" s="169"/>
      <c r="AK229" s="169"/>
      <c r="AL229" s="169"/>
      <c r="AM229" s="169"/>
      <c r="AN229" s="169"/>
      <c r="AO229" s="169"/>
      <c r="AP229" s="169"/>
      <c r="AQ229" s="169"/>
      <c r="AR229" s="169"/>
      <c r="AS229" s="169"/>
      <c r="AT229" s="183"/>
      <c r="AU229" s="182"/>
      <c r="AV229" s="169"/>
      <c r="AW229" s="169"/>
      <c r="AX229" s="169"/>
      <c r="AY229" s="169"/>
      <c r="AZ229" s="169"/>
      <c r="BA229" s="169"/>
      <c r="BB229" s="169"/>
      <c r="BC229" s="169"/>
      <c r="BD229" s="169"/>
      <c r="BE229" s="169"/>
      <c r="BF229" s="183"/>
      <c r="BG229" s="182"/>
      <c r="BH229" s="169"/>
      <c r="BI229" s="169"/>
      <c r="BJ229" s="169"/>
      <c r="BK229" s="169"/>
      <c r="BL229" s="169"/>
      <c r="BM229" s="169"/>
      <c r="BN229" s="169"/>
      <c r="BO229" s="169"/>
      <c r="BP229" s="169"/>
      <c r="BQ229" s="169"/>
      <c r="BR229" s="183"/>
      <c r="BS229" s="182"/>
      <c r="BT229" s="169"/>
      <c r="BU229" s="169"/>
      <c r="BV229" s="169"/>
      <c r="BW229" s="169"/>
      <c r="BX229" s="169"/>
      <c r="BY229" s="169"/>
      <c r="BZ229" s="169"/>
      <c r="CA229" s="169"/>
      <c r="CB229" s="169"/>
      <c r="CC229" s="169"/>
      <c r="CD229" s="183"/>
      <c r="CE229" s="107"/>
      <c r="CF229" s="107"/>
      <c r="CG229" s="107"/>
      <c r="CH229" s="107"/>
      <c r="CI229" s="107"/>
      <c r="CJ229" s="107"/>
      <c r="CK229" s="107"/>
      <c r="CL229" s="107"/>
      <c r="CM229" s="107"/>
      <c r="CN229" s="107"/>
      <c r="CO229" s="107"/>
      <c r="CP229" s="107"/>
      <c r="CQ229" s="107"/>
      <c r="CR229" s="107"/>
      <c r="CS229" s="107"/>
      <c r="CT229" s="107"/>
      <c r="CU229" s="107"/>
      <c r="CV229" s="107"/>
      <c r="CW229" s="107"/>
      <c r="CX229" s="107"/>
      <c r="CY229" s="107"/>
      <c r="CZ229" s="107"/>
      <c r="DA229" s="107"/>
      <c r="DB229" s="107"/>
      <c r="DC229" s="107"/>
      <c r="DD229" s="107"/>
      <c r="DE229" s="107"/>
      <c r="DF229" s="107"/>
      <c r="DG229" s="107"/>
      <c r="DH229" s="107"/>
      <c r="DI229" s="107"/>
      <c r="DJ229" s="107"/>
      <c r="DK229" s="107"/>
      <c r="DL229" s="107"/>
      <c r="DM229" s="107"/>
      <c r="DN229" s="107"/>
      <c r="DO229" s="107"/>
      <c r="DP229" s="107"/>
      <c r="DQ229" s="107"/>
      <c r="DR229" s="107"/>
      <c r="DS229" s="107"/>
      <c r="DT229" s="107"/>
      <c r="DU229" s="107"/>
      <c r="DV229" s="107"/>
      <c r="DW229" s="107"/>
      <c r="DX229" s="107"/>
      <c r="DY229" s="107"/>
      <c r="DZ229" s="107"/>
      <c r="EA229" s="107"/>
      <c r="EB229" s="107"/>
      <c r="EC229" s="107"/>
      <c r="ED229" s="107"/>
      <c r="EE229" s="107"/>
      <c r="EF229" s="107"/>
      <c r="EG229" s="107"/>
      <c r="EH229" s="107"/>
      <c r="EI229" s="107"/>
      <c r="EJ229" s="107"/>
      <c r="EK229" s="107"/>
      <c r="EL229" s="107"/>
      <c r="EM229" s="107"/>
      <c r="EN229" s="107"/>
      <c r="EO229" s="107"/>
      <c r="EP229" s="107"/>
      <c r="EQ229" s="107"/>
      <c r="ER229" s="107"/>
      <c r="ES229" s="107"/>
      <c r="ET229" s="107"/>
      <c r="EU229" s="107"/>
      <c r="EV229" s="107"/>
      <c r="EW229" s="107"/>
      <c r="EX229" s="107"/>
      <c r="EY229" s="107"/>
      <c r="EZ229" s="107"/>
      <c r="FA229" s="107"/>
      <c r="FB229" s="107"/>
      <c r="FC229" s="107"/>
      <c r="FD229" s="107"/>
      <c r="FE229" s="107"/>
      <c r="FF229" s="107"/>
      <c r="FG229" s="107"/>
      <c r="FH229" s="107"/>
      <c r="FI229" s="107"/>
      <c r="FJ229" s="107"/>
      <c r="FK229" s="107"/>
      <c r="FL229" s="107"/>
      <c r="FM229" s="107"/>
      <c r="FN229" s="107"/>
      <c r="FO229" s="107"/>
      <c r="FP229" s="107"/>
      <c r="FQ229" s="107"/>
      <c r="FR229" s="107"/>
      <c r="FS229" s="107"/>
      <c r="FT229" s="107"/>
      <c r="FU229" s="107"/>
      <c r="FV229" s="107"/>
      <c r="FW229" s="107"/>
      <c r="FX229" s="107"/>
      <c r="FY229" s="107"/>
      <c r="FZ229" s="107"/>
      <c r="GA229" s="107"/>
      <c r="GB229" s="107"/>
      <c r="GC229" s="107"/>
      <c r="GD229" s="107"/>
      <c r="GE229" s="107"/>
      <c r="GF229" s="107"/>
      <c r="GG229" s="107"/>
      <c r="GH229" s="107"/>
      <c r="GI229" s="107"/>
      <c r="GJ229" s="107"/>
      <c r="GK229" s="107"/>
      <c r="GL229" s="107"/>
      <c r="GM229" s="107"/>
      <c r="GN229" s="107"/>
      <c r="GO229" s="107"/>
      <c r="GP229" s="107"/>
      <c r="GQ229" s="107"/>
      <c r="GR229" s="107"/>
      <c r="GS229" s="107"/>
      <c r="GT229" s="107"/>
      <c r="GU229" s="107"/>
      <c r="GV229" s="107"/>
      <c r="GW229" s="107"/>
      <c r="GX229" s="107"/>
      <c r="GY229" s="107"/>
      <c r="GZ229" s="107"/>
      <c r="HA229" s="107"/>
      <c r="HB229" s="107"/>
      <c r="HC229" s="107"/>
      <c r="HD229" s="107"/>
      <c r="HE229" s="107"/>
      <c r="HF229" s="107"/>
      <c r="HG229" s="107"/>
      <c r="HH229" s="107"/>
      <c r="HI229" s="107"/>
      <c r="HJ229" s="107"/>
      <c r="HK229" s="107"/>
      <c r="HL229" s="107"/>
      <c r="HM229" s="107"/>
      <c r="HN229" s="107"/>
      <c r="HO229" s="107"/>
      <c r="HP229" s="107"/>
      <c r="HQ229" s="107"/>
      <c r="HR229" s="107"/>
      <c r="HS229" s="107"/>
      <c r="HT229" s="107"/>
      <c r="HU229" s="107"/>
      <c r="HV229" s="107"/>
      <c r="HW229" s="107"/>
      <c r="HX229" s="107"/>
      <c r="HY229" s="107"/>
      <c r="HZ229" s="107"/>
      <c r="IA229" s="107"/>
      <c r="IB229" s="107"/>
      <c r="IC229" s="107"/>
      <c r="ID229" s="107"/>
      <c r="IE229" s="107"/>
      <c r="IF229" s="107"/>
      <c r="IG229" s="107"/>
      <c r="IH229" s="107"/>
      <c r="II229" s="107"/>
      <c r="IJ229" s="107"/>
      <c r="IK229" s="107"/>
      <c r="IL229" s="107"/>
      <c r="IM229" s="107"/>
      <c r="IN229" s="107"/>
      <c r="IO229" s="107"/>
      <c r="IP229" s="107"/>
      <c r="IQ229" s="107"/>
      <c r="IR229" s="107"/>
      <c r="IS229" s="107"/>
      <c r="IT229" s="107"/>
      <c r="IU229" s="107"/>
      <c r="IV229" s="107"/>
    </row>
    <row r="230" spans="1:256" s="106" customFormat="1" ht="26.25" customHeight="1" outlineLevel="3" x14ac:dyDescent="0.25">
      <c r="A230" s="107"/>
      <c r="B230" s="107"/>
      <c r="C230" s="171"/>
      <c r="H230" s="155" t="s">
        <v>419</v>
      </c>
      <c r="I230" s="160" t="s">
        <v>420</v>
      </c>
      <c r="J230" s="37"/>
      <c r="K230" s="37"/>
      <c r="L230" s="39"/>
      <c r="M230" s="39"/>
      <c r="N230" s="49">
        <v>90000</v>
      </c>
      <c r="O230" s="40">
        <f>N230*0.625</f>
        <v>56250</v>
      </c>
      <c r="P230" s="41">
        <f>+N230*0.375</f>
        <v>33750</v>
      </c>
      <c r="Q230" s="97"/>
      <c r="R230" s="97"/>
      <c r="S230" s="97">
        <f>40000</f>
        <v>40000</v>
      </c>
      <c r="T230" s="97"/>
      <c r="U230" s="97">
        <f>50000</f>
        <v>50000</v>
      </c>
      <c r="V230" s="97">
        <f t="shared" si="34"/>
        <v>90000</v>
      </c>
      <c r="W230" s="260"/>
      <c r="X230" s="261"/>
      <c r="Y230" s="261"/>
      <c r="Z230" s="261"/>
      <c r="AA230" s="261"/>
      <c r="AB230" s="261"/>
      <c r="AC230" s="261"/>
      <c r="AD230" s="261"/>
      <c r="AE230" s="261"/>
      <c r="AF230" s="261"/>
      <c r="AG230" s="261"/>
      <c r="AH230" s="262"/>
      <c r="AI230" s="260"/>
      <c r="AJ230" s="261"/>
      <c r="AK230" s="261"/>
      <c r="AL230" s="261"/>
      <c r="AM230" s="261"/>
      <c r="AN230" s="261"/>
      <c r="AO230" s="261"/>
      <c r="AP230" s="261"/>
      <c r="AQ230" s="261"/>
      <c r="AR230" s="261"/>
      <c r="AS230" s="261"/>
      <c r="AT230" s="262"/>
      <c r="AU230" s="260"/>
      <c r="AV230" s="261"/>
      <c r="AW230" s="261"/>
      <c r="AX230" s="261"/>
      <c r="AY230" s="261"/>
      <c r="AZ230" s="261"/>
      <c r="BA230" s="261"/>
      <c r="BB230" s="261"/>
      <c r="BC230" s="261"/>
      <c r="BD230" s="261"/>
      <c r="BE230" s="261"/>
      <c r="BF230" s="262"/>
      <c r="BG230" s="260"/>
      <c r="BH230" s="261"/>
      <c r="BI230" s="261"/>
      <c r="BJ230" s="261"/>
      <c r="BK230" s="261"/>
      <c r="BL230" s="261"/>
      <c r="BM230" s="261"/>
      <c r="BN230" s="261"/>
      <c r="BO230" s="261"/>
      <c r="BP230" s="261"/>
      <c r="BQ230" s="261"/>
      <c r="BR230" s="262"/>
      <c r="BS230" s="260"/>
      <c r="BT230" s="261"/>
      <c r="BU230" s="261"/>
      <c r="BV230" s="261"/>
      <c r="BW230" s="261"/>
      <c r="BX230" s="261"/>
      <c r="BY230" s="261"/>
      <c r="BZ230" s="261"/>
      <c r="CA230" s="261"/>
      <c r="CB230" s="261"/>
      <c r="CC230" s="261"/>
      <c r="CD230" s="262"/>
      <c r="CE230" s="107"/>
      <c r="CF230" s="107"/>
      <c r="CG230" s="107"/>
      <c r="CH230" s="107"/>
      <c r="CI230" s="107"/>
      <c r="CJ230" s="107"/>
      <c r="CK230" s="107"/>
      <c r="CL230" s="107"/>
      <c r="CM230" s="107"/>
      <c r="CN230" s="107"/>
      <c r="CO230" s="107"/>
      <c r="CP230" s="107"/>
      <c r="CQ230" s="107"/>
      <c r="CR230" s="107"/>
      <c r="CS230" s="107"/>
      <c r="CT230" s="107"/>
      <c r="CU230" s="107"/>
      <c r="CV230" s="107"/>
      <c r="CW230" s="107"/>
      <c r="CX230" s="107"/>
      <c r="CY230" s="107"/>
      <c r="CZ230" s="107"/>
      <c r="DA230" s="107"/>
      <c r="DB230" s="107"/>
      <c r="DC230" s="107"/>
      <c r="DD230" s="107"/>
      <c r="DE230" s="107"/>
      <c r="DF230" s="107"/>
      <c r="DG230" s="107"/>
      <c r="DH230" s="107"/>
      <c r="DI230" s="107"/>
      <c r="DJ230" s="107"/>
      <c r="DK230" s="107"/>
      <c r="DL230" s="107"/>
      <c r="DM230" s="107"/>
      <c r="DN230" s="107"/>
      <c r="DO230" s="107"/>
      <c r="DP230" s="107"/>
      <c r="DQ230" s="107"/>
      <c r="DR230" s="107"/>
      <c r="DS230" s="107"/>
      <c r="DT230" s="107"/>
      <c r="DU230" s="107"/>
      <c r="DV230" s="107"/>
      <c r="DW230" s="107"/>
      <c r="DX230" s="107"/>
      <c r="DY230" s="107"/>
      <c r="DZ230" s="107"/>
      <c r="EA230" s="107"/>
      <c r="EB230" s="107"/>
      <c r="EC230" s="107"/>
      <c r="ED230" s="107"/>
      <c r="EE230" s="107"/>
      <c r="EF230" s="107"/>
      <c r="EG230" s="107"/>
      <c r="EH230" s="107"/>
      <c r="EI230" s="107"/>
      <c r="EJ230" s="107"/>
      <c r="EK230" s="107"/>
      <c r="EL230" s="107"/>
      <c r="EM230" s="107"/>
      <c r="EN230" s="107"/>
      <c r="EO230" s="107"/>
      <c r="EP230" s="107"/>
      <c r="EQ230" s="107"/>
      <c r="ER230" s="107"/>
      <c r="ES230" s="107"/>
      <c r="ET230" s="107"/>
      <c r="EU230" s="107"/>
      <c r="EV230" s="107"/>
      <c r="EW230" s="107"/>
      <c r="EX230" s="107"/>
      <c r="EY230" s="107"/>
      <c r="EZ230" s="107"/>
      <c r="FA230" s="107"/>
      <c r="FB230" s="107"/>
      <c r="FC230" s="107"/>
      <c r="FD230" s="107"/>
      <c r="FE230" s="107"/>
      <c r="FF230" s="107"/>
      <c r="FG230" s="107"/>
      <c r="FH230" s="107"/>
      <c r="FI230" s="107"/>
      <c r="FJ230" s="107"/>
      <c r="FK230" s="107"/>
      <c r="FL230" s="107"/>
      <c r="FM230" s="107"/>
      <c r="FN230" s="107"/>
      <c r="FO230" s="107"/>
      <c r="FP230" s="107"/>
      <c r="FQ230" s="107"/>
      <c r="FR230" s="107"/>
      <c r="FS230" s="107"/>
      <c r="FT230" s="107"/>
      <c r="FU230" s="107"/>
      <c r="FV230" s="107"/>
      <c r="FW230" s="107"/>
      <c r="FX230" s="107"/>
      <c r="FY230" s="107"/>
      <c r="FZ230" s="107"/>
      <c r="GA230" s="107"/>
      <c r="GB230" s="107"/>
      <c r="GC230" s="107"/>
      <c r="GD230" s="107"/>
      <c r="GE230" s="107"/>
      <c r="GF230" s="107"/>
      <c r="GG230" s="107"/>
      <c r="GH230" s="107"/>
      <c r="GI230" s="107"/>
      <c r="GJ230" s="107"/>
      <c r="GK230" s="107"/>
      <c r="GL230" s="107"/>
      <c r="GM230" s="107"/>
      <c r="GN230" s="107"/>
      <c r="GO230" s="107"/>
      <c r="GP230" s="107"/>
      <c r="GQ230" s="107"/>
      <c r="GR230" s="107"/>
      <c r="GS230" s="107"/>
      <c r="GT230" s="107"/>
      <c r="GU230" s="107"/>
      <c r="GV230" s="107"/>
      <c r="GW230" s="107"/>
      <c r="GX230" s="107"/>
      <c r="GY230" s="107"/>
      <c r="GZ230" s="107"/>
      <c r="HA230" s="107"/>
      <c r="HB230" s="107"/>
      <c r="HC230" s="107"/>
      <c r="HD230" s="107"/>
      <c r="HE230" s="107"/>
      <c r="HF230" s="107"/>
      <c r="HG230" s="107"/>
      <c r="HH230" s="107"/>
      <c r="HI230" s="107"/>
      <c r="HJ230" s="107"/>
      <c r="HK230" s="107"/>
      <c r="HL230" s="107"/>
      <c r="HM230" s="107"/>
      <c r="HN230" s="107"/>
      <c r="HO230" s="107"/>
      <c r="HP230" s="107"/>
      <c r="HQ230" s="107"/>
      <c r="HR230" s="107"/>
      <c r="HS230" s="107"/>
      <c r="HT230" s="107"/>
      <c r="HU230" s="107"/>
      <c r="HV230" s="107"/>
      <c r="HW230" s="107"/>
      <c r="HX230" s="107"/>
      <c r="HY230" s="107"/>
      <c r="HZ230" s="107"/>
      <c r="IA230" s="107"/>
      <c r="IB230" s="107"/>
      <c r="IC230" s="107"/>
      <c r="ID230" s="107"/>
      <c r="IE230" s="107"/>
      <c r="IF230" s="107"/>
      <c r="IG230" s="107"/>
      <c r="IH230" s="107"/>
      <c r="II230" s="107"/>
      <c r="IJ230" s="107"/>
      <c r="IK230" s="107"/>
      <c r="IL230" s="107"/>
      <c r="IM230" s="107"/>
      <c r="IN230" s="107"/>
      <c r="IO230" s="107"/>
      <c r="IP230" s="107"/>
      <c r="IQ230" s="107"/>
      <c r="IR230" s="107"/>
      <c r="IS230" s="107"/>
      <c r="IT230" s="107"/>
      <c r="IU230" s="107"/>
      <c r="IV230" s="107"/>
    </row>
    <row r="231" spans="1:256" s="5" customFormat="1" ht="33" customHeight="1" outlineLevel="1" x14ac:dyDescent="0.25">
      <c r="B231" s="5">
        <v>0</v>
      </c>
      <c r="C231" s="114">
        <v>3</v>
      </c>
      <c r="D231" s="107"/>
      <c r="E231" s="124"/>
      <c r="H231" s="156" t="s">
        <v>382</v>
      </c>
      <c r="I231" s="165" t="s">
        <v>57</v>
      </c>
      <c r="J231" s="32">
        <v>2021</v>
      </c>
      <c r="K231" s="32"/>
      <c r="L231" s="32"/>
      <c r="M231" s="32"/>
      <c r="N231" s="48">
        <v>422900</v>
      </c>
      <c r="O231" s="48">
        <f t="shared" si="28"/>
        <v>359465</v>
      </c>
      <c r="P231" s="69">
        <f t="shared" si="25"/>
        <v>63435</v>
      </c>
      <c r="Q231" s="69">
        <f t="shared" ref="Q231:V231" si="38">+Q232</f>
        <v>84580</v>
      </c>
      <c r="R231" s="69">
        <f t="shared" si="38"/>
        <v>84580</v>
      </c>
      <c r="S231" s="69">
        <f t="shared" si="38"/>
        <v>84580</v>
      </c>
      <c r="T231" s="69">
        <f t="shared" si="38"/>
        <v>84580</v>
      </c>
      <c r="U231" s="69">
        <f t="shared" si="38"/>
        <v>84580</v>
      </c>
      <c r="V231" s="69">
        <f t="shared" si="38"/>
        <v>422900</v>
      </c>
      <c r="W231" s="83"/>
      <c r="X231" s="84"/>
      <c r="Y231" s="84"/>
      <c r="Z231" s="84"/>
      <c r="AA231" s="84"/>
      <c r="AB231" s="84"/>
      <c r="AC231" s="84"/>
      <c r="AD231" s="84"/>
      <c r="AE231" s="84"/>
      <c r="AF231" s="84"/>
      <c r="AG231" s="84"/>
      <c r="AH231" s="85"/>
      <c r="AI231" s="83"/>
      <c r="AJ231" s="84"/>
      <c r="AK231" s="84"/>
      <c r="AL231" s="84"/>
      <c r="AM231" s="84"/>
      <c r="AN231" s="84"/>
      <c r="AO231" s="84"/>
      <c r="AP231" s="84"/>
      <c r="AQ231" s="84"/>
      <c r="AR231" s="84"/>
      <c r="AS231" s="84"/>
      <c r="AT231" s="85"/>
      <c r="AU231" s="83"/>
      <c r="AV231" s="84"/>
      <c r="AW231" s="84"/>
      <c r="AX231" s="84"/>
      <c r="AY231" s="84"/>
      <c r="AZ231" s="84"/>
      <c r="BA231" s="84"/>
      <c r="BB231" s="84"/>
      <c r="BC231" s="84"/>
      <c r="BD231" s="84"/>
      <c r="BE231" s="84"/>
      <c r="BF231" s="85"/>
      <c r="BG231" s="83"/>
      <c r="BH231" s="84"/>
      <c r="BI231" s="84"/>
      <c r="BJ231" s="84"/>
      <c r="BK231" s="84"/>
      <c r="BL231" s="84"/>
      <c r="BM231" s="84"/>
      <c r="BN231" s="84"/>
      <c r="BO231" s="84"/>
      <c r="BP231" s="84"/>
      <c r="BQ231" s="84"/>
      <c r="BR231" s="85"/>
      <c r="BS231" s="83"/>
      <c r="BT231" s="84"/>
      <c r="BU231" s="84"/>
      <c r="BV231" s="84"/>
      <c r="BW231" s="84"/>
      <c r="BX231" s="84"/>
      <c r="BY231" s="84"/>
      <c r="BZ231" s="84"/>
      <c r="CA231" s="84"/>
      <c r="CB231" s="84"/>
      <c r="CC231" s="84"/>
      <c r="CD231" s="85"/>
      <c r="CE231" s="6"/>
      <c r="CF231" s="6"/>
      <c r="CG231" s="6"/>
    </row>
    <row r="232" spans="1:256" s="106" customFormat="1" ht="26.25" customHeight="1" outlineLevel="3" x14ac:dyDescent="0.25">
      <c r="A232" s="107"/>
      <c r="B232" s="107"/>
      <c r="C232" s="171"/>
      <c r="D232" s="106">
        <v>1</v>
      </c>
      <c r="H232" s="155" t="s">
        <v>383</v>
      </c>
      <c r="I232" s="160" t="s">
        <v>92</v>
      </c>
      <c r="J232" s="37"/>
      <c r="K232" s="37">
        <v>60</v>
      </c>
      <c r="L232" s="39">
        <v>2017</v>
      </c>
      <c r="M232" s="39">
        <v>2021</v>
      </c>
      <c r="N232" s="49">
        <v>422900</v>
      </c>
      <c r="O232" s="40">
        <f t="shared" si="28"/>
        <v>359465</v>
      </c>
      <c r="P232" s="41">
        <f t="shared" si="25"/>
        <v>63435</v>
      </c>
      <c r="Q232" s="41">
        <f>+N232/5</f>
        <v>84580</v>
      </c>
      <c r="R232" s="41">
        <v>84580</v>
      </c>
      <c r="S232" s="41">
        <v>84580</v>
      </c>
      <c r="T232" s="41">
        <v>84580</v>
      </c>
      <c r="U232" s="41">
        <v>84580</v>
      </c>
      <c r="V232" s="97">
        <f t="shared" si="34"/>
        <v>422900</v>
      </c>
      <c r="W232" s="206"/>
      <c r="X232" s="111"/>
      <c r="Y232" s="170"/>
      <c r="Z232" s="170"/>
      <c r="AA232" s="178"/>
      <c r="AB232" s="169"/>
      <c r="AC232" s="169"/>
      <c r="AD232" s="111"/>
      <c r="AE232" s="111"/>
      <c r="AF232" s="170"/>
      <c r="AG232" s="170"/>
      <c r="AH232" s="210"/>
      <c r="AI232" s="206"/>
      <c r="AJ232" s="111"/>
      <c r="AK232" s="170"/>
      <c r="AL232" s="170"/>
      <c r="AM232" s="178"/>
      <c r="AN232" s="169"/>
      <c r="AO232" s="169"/>
      <c r="AP232" s="111"/>
      <c r="AQ232" s="111"/>
      <c r="AR232" s="170"/>
      <c r="AS232" s="170"/>
      <c r="AT232" s="210"/>
      <c r="AU232" s="206"/>
      <c r="AV232" s="111"/>
      <c r="AW232" s="170"/>
      <c r="AX232" s="170"/>
      <c r="AY232" s="178"/>
      <c r="AZ232" s="169"/>
      <c r="BA232" s="169"/>
      <c r="BB232" s="111"/>
      <c r="BC232" s="111"/>
      <c r="BD232" s="170"/>
      <c r="BE232" s="170"/>
      <c r="BF232" s="210"/>
      <c r="BG232" s="206"/>
      <c r="BH232" s="111"/>
      <c r="BI232" s="170"/>
      <c r="BJ232" s="170"/>
      <c r="BK232" s="178"/>
      <c r="BL232" s="169"/>
      <c r="BM232" s="169"/>
      <c r="BN232" s="111"/>
      <c r="BO232" s="111"/>
      <c r="BP232" s="170"/>
      <c r="BQ232" s="170"/>
      <c r="BR232" s="210"/>
      <c r="BS232" s="206"/>
      <c r="BT232" s="111"/>
      <c r="BU232" s="170"/>
      <c r="BV232" s="170"/>
      <c r="BW232" s="178"/>
      <c r="BX232" s="169"/>
      <c r="BY232" s="169"/>
      <c r="BZ232" s="111"/>
      <c r="CA232" s="111"/>
      <c r="CB232" s="170"/>
      <c r="CC232" s="170"/>
      <c r="CD232" s="210"/>
      <c r="CE232" s="107"/>
      <c r="CF232" s="107"/>
      <c r="CG232" s="107"/>
      <c r="CH232" s="107"/>
      <c r="CI232" s="107"/>
      <c r="CJ232" s="107"/>
      <c r="CK232" s="107"/>
      <c r="CL232" s="107"/>
      <c r="CM232" s="107"/>
      <c r="CN232" s="107"/>
      <c r="CO232" s="107"/>
      <c r="CP232" s="107"/>
      <c r="CQ232" s="107"/>
      <c r="CR232" s="107"/>
      <c r="CS232" s="107"/>
      <c r="CT232" s="107"/>
      <c r="CU232" s="107"/>
      <c r="CV232" s="107"/>
      <c r="CW232" s="107"/>
      <c r="CX232" s="107"/>
      <c r="CY232" s="107"/>
      <c r="CZ232" s="107"/>
      <c r="DA232" s="107"/>
      <c r="DB232" s="107"/>
      <c r="DC232" s="107"/>
      <c r="DD232" s="107"/>
      <c r="DE232" s="107"/>
      <c r="DF232" s="107"/>
      <c r="DG232" s="107"/>
      <c r="DH232" s="107"/>
      <c r="DI232" s="107"/>
      <c r="DJ232" s="107"/>
      <c r="DK232" s="107"/>
      <c r="DL232" s="107"/>
      <c r="DM232" s="107"/>
      <c r="DN232" s="107"/>
      <c r="DO232" s="107"/>
      <c r="DP232" s="107"/>
      <c r="DQ232" s="107"/>
      <c r="DR232" s="107"/>
      <c r="DS232" s="107"/>
      <c r="DT232" s="107"/>
      <c r="DU232" s="107"/>
      <c r="DV232" s="107"/>
      <c r="DW232" s="107"/>
      <c r="DX232" s="107"/>
      <c r="DY232" s="107"/>
      <c r="DZ232" s="107"/>
      <c r="EA232" s="107"/>
      <c r="EB232" s="107"/>
      <c r="EC232" s="107"/>
      <c r="ED232" s="107"/>
      <c r="EE232" s="107"/>
      <c r="EF232" s="107"/>
      <c r="EG232" s="107"/>
      <c r="EH232" s="107"/>
      <c r="EI232" s="107"/>
      <c r="EJ232" s="107"/>
      <c r="EK232" s="107"/>
      <c r="EL232" s="107"/>
      <c r="EM232" s="107"/>
      <c r="EN232" s="107"/>
      <c r="EO232" s="107"/>
      <c r="EP232" s="107"/>
      <c r="EQ232" s="107"/>
      <c r="ER232" s="107"/>
      <c r="ES232" s="107"/>
      <c r="ET232" s="107"/>
      <c r="EU232" s="107"/>
      <c r="EV232" s="107"/>
      <c r="EW232" s="107"/>
      <c r="EX232" s="107"/>
      <c r="EY232" s="107"/>
      <c r="EZ232" s="107"/>
      <c r="FA232" s="107"/>
      <c r="FB232" s="107"/>
      <c r="FC232" s="107"/>
      <c r="FD232" s="107"/>
      <c r="FE232" s="107"/>
      <c r="FF232" s="107"/>
      <c r="FG232" s="107"/>
      <c r="FH232" s="107"/>
      <c r="FI232" s="107"/>
      <c r="FJ232" s="107"/>
      <c r="FK232" s="107"/>
      <c r="FL232" s="107"/>
      <c r="FM232" s="107"/>
      <c r="FN232" s="107"/>
      <c r="FO232" s="107"/>
      <c r="FP232" s="107"/>
      <c r="FQ232" s="107"/>
      <c r="FR232" s="107"/>
      <c r="FS232" s="107"/>
      <c r="FT232" s="107"/>
      <c r="FU232" s="107"/>
      <c r="FV232" s="107"/>
      <c r="FW232" s="107"/>
      <c r="FX232" s="107"/>
      <c r="FY232" s="107"/>
      <c r="FZ232" s="107"/>
      <c r="GA232" s="107"/>
      <c r="GB232" s="107"/>
      <c r="GC232" s="107"/>
      <c r="GD232" s="107"/>
      <c r="GE232" s="107"/>
      <c r="GF232" s="107"/>
      <c r="GG232" s="107"/>
      <c r="GH232" s="107"/>
      <c r="GI232" s="107"/>
      <c r="GJ232" s="107"/>
      <c r="GK232" s="107"/>
      <c r="GL232" s="107"/>
      <c r="GM232" s="107"/>
      <c r="GN232" s="107"/>
      <c r="GO232" s="107"/>
      <c r="GP232" s="107"/>
      <c r="GQ232" s="107"/>
      <c r="GR232" s="107"/>
      <c r="GS232" s="107"/>
      <c r="GT232" s="107"/>
      <c r="GU232" s="107"/>
      <c r="GV232" s="107"/>
      <c r="GW232" s="107"/>
      <c r="GX232" s="107"/>
      <c r="GY232" s="107"/>
      <c r="GZ232" s="107"/>
      <c r="HA232" s="107"/>
      <c r="HB232" s="107"/>
      <c r="HC232" s="107"/>
      <c r="HD232" s="107"/>
      <c r="HE232" s="107"/>
      <c r="HF232" s="107"/>
      <c r="HG232" s="107"/>
      <c r="HH232" s="107"/>
      <c r="HI232" s="107"/>
      <c r="HJ232" s="107"/>
      <c r="HK232" s="107"/>
      <c r="HL232" s="107"/>
      <c r="HM232" s="107"/>
      <c r="HN232" s="107"/>
      <c r="HO232" s="107"/>
      <c r="HP232" s="107"/>
      <c r="HQ232" s="107"/>
      <c r="HR232" s="107"/>
      <c r="HS232" s="107"/>
      <c r="HT232" s="107"/>
      <c r="HU232" s="107"/>
      <c r="HV232" s="107"/>
      <c r="HW232" s="107"/>
      <c r="HX232" s="107"/>
      <c r="HY232" s="107"/>
      <c r="HZ232" s="107"/>
      <c r="IA232" s="107"/>
      <c r="IB232" s="107"/>
      <c r="IC232" s="107"/>
      <c r="ID232" s="107"/>
      <c r="IE232" s="107"/>
      <c r="IF232" s="107"/>
      <c r="IG232" s="107"/>
      <c r="IH232" s="107"/>
      <c r="II232" s="107"/>
      <c r="IJ232" s="107"/>
      <c r="IK232" s="107"/>
      <c r="IL232" s="107"/>
      <c r="IM232" s="107"/>
      <c r="IN232" s="107"/>
      <c r="IO232" s="107"/>
      <c r="IP232" s="107"/>
      <c r="IQ232" s="107"/>
      <c r="IR232" s="107"/>
      <c r="IS232" s="107"/>
      <c r="IT232" s="107"/>
      <c r="IU232" s="107"/>
      <c r="IV232" s="107"/>
    </row>
    <row r="233" spans="1:256" s="4" customFormat="1" ht="15.75" thickBot="1" x14ac:dyDescent="0.3">
      <c r="C233" s="117"/>
      <c r="D233" s="118"/>
      <c r="E233" s="167"/>
      <c r="H233" s="7"/>
      <c r="I233" s="166" t="s">
        <v>22</v>
      </c>
      <c r="J233" s="8"/>
      <c r="K233" s="8"/>
      <c r="L233" s="8"/>
      <c r="M233" s="8"/>
      <c r="N233" s="9">
        <f>+N6+N188+N222</f>
        <v>141176400</v>
      </c>
      <c r="O233" s="10">
        <f t="shared" si="28"/>
        <v>119999940</v>
      </c>
      <c r="P233" s="12">
        <f t="shared" si="25"/>
        <v>21176460</v>
      </c>
      <c r="Q233" s="12">
        <f t="shared" ref="Q233:V233" si="39">+Q6+Q188+Q222</f>
        <v>10127278</v>
      </c>
      <c r="R233" s="12">
        <f t="shared" si="39"/>
        <v>32483113.733333334</v>
      </c>
      <c r="S233" s="12">
        <f t="shared" si="39"/>
        <v>28438109.733333334</v>
      </c>
      <c r="T233" s="12">
        <f t="shared" si="39"/>
        <v>42404282.733333334</v>
      </c>
      <c r="U233" s="12">
        <f t="shared" si="39"/>
        <v>27723615.733333334</v>
      </c>
      <c r="V233" s="12">
        <f t="shared" si="39"/>
        <v>141266399.93333334</v>
      </c>
      <c r="W233" s="211"/>
      <c r="X233" s="51"/>
      <c r="Y233" s="51"/>
      <c r="Z233" s="51"/>
      <c r="AA233" s="51"/>
      <c r="AB233" s="51"/>
      <c r="AC233" s="51"/>
      <c r="AD233" s="51"/>
      <c r="AE233" s="51"/>
      <c r="AF233" s="51"/>
      <c r="AG233" s="51"/>
      <c r="AH233" s="212"/>
      <c r="AI233" s="211"/>
      <c r="AJ233" s="51"/>
      <c r="AK233" s="51"/>
      <c r="AL233" s="51"/>
      <c r="AM233" s="51"/>
      <c r="AN233" s="51"/>
      <c r="AO233" s="51"/>
      <c r="AP233" s="51"/>
      <c r="AQ233" s="51"/>
      <c r="AR233" s="51"/>
      <c r="AS233" s="51"/>
      <c r="AT233" s="212"/>
      <c r="AU233" s="211"/>
      <c r="AV233" s="51"/>
      <c r="AW233" s="51"/>
      <c r="AX233" s="51"/>
      <c r="AY233" s="51"/>
      <c r="AZ233" s="51"/>
      <c r="BA233" s="51"/>
      <c r="BB233" s="51"/>
      <c r="BC233" s="51"/>
      <c r="BD233" s="51"/>
      <c r="BE233" s="51"/>
      <c r="BF233" s="212"/>
      <c r="BG233" s="211"/>
      <c r="BH233" s="51"/>
      <c r="BI233" s="51"/>
      <c r="BJ233" s="51"/>
      <c r="BK233" s="51"/>
      <c r="BL233" s="51"/>
      <c r="BM233" s="51"/>
      <c r="BN233" s="51"/>
      <c r="BO233" s="51"/>
      <c r="BP233" s="51"/>
      <c r="BQ233" s="51"/>
      <c r="BR233" s="212"/>
      <c r="BS233" s="211"/>
      <c r="BT233" s="51"/>
      <c r="BU233" s="51"/>
      <c r="BV233" s="51"/>
      <c r="BW233" s="51"/>
      <c r="BX233" s="51"/>
      <c r="BY233" s="51"/>
      <c r="BZ233" s="51"/>
      <c r="CA233" s="51"/>
      <c r="CB233" s="51"/>
      <c r="CC233" s="51"/>
      <c r="CD233" s="212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  <c r="DI233" s="3"/>
      <c r="DJ233" s="3"/>
      <c r="DK233" s="3"/>
      <c r="DL233" s="3"/>
      <c r="DM233" s="3"/>
      <c r="DN233" s="3"/>
      <c r="DO233" s="3"/>
      <c r="DP233" s="3"/>
      <c r="DQ233" s="3"/>
      <c r="DR233" s="3"/>
      <c r="DS233" s="3"/>
      <c r="DT233" s="3"/>
      <c r="DU233" s="3"/>
      <c r="DV233" s="3"/>
      <c r="DW233" s="3"/>
      <c r="DX233" s="3"/>
      <c r="DY233" s="3"/>
      <c r="DZ233" s="3"/>
      <c r="EA233" s="3"/>
      <c r="EB233" s="3"/>
      <c r="EC233" s="3"/>
      <c r="ED233" s="3"/>
      <c r="EE233" s="3"/>
      <c r="EF233" s="3"/>
      <c r="EG233" s="3"/>
      <c r="EH233" s="3"/>
      <c r="EI233" s="3"/>
      <c r="EJ233" s="3"/>
      <c r="EK233" s="3"/>
      <c r="EL233" s="3"/>
      <c r="EM233" s="3"/>
      <c r="EN233" s="3"/>
      <c r="EO233" s="3"/>
      <c r="EP233" s="3"/>
      <c r="EQ233" s="3"/>
      <c r="ER233" s="3"/>
      <c r="ES233" s="3"/>
      <c r="ET233" s="3"/>
      <c r="EU233" s="3"/>
      <c r="EV233" s="3"/>
      <c r="EW233" s="3"/>
      <c r="EX233" s="3"/>
      <c r="EY233" s="3"/>
      <c r="EZ233" s="3"/>
      <c r="FA233" s="3"/>
      <c r="FB233" s="3"/>
      <c r="FC233" s="3"/>
      <c r="FD233" s="3"/>
      <c r="FE233" s="3"/>
      <c r="FF233" s="3"/>
      <c r="FG233" s="3"/>
      <c r="FH233" s="3"/>
      <c r="FI233" s="3"/>
      <c r="FJ233" s="3"/>
      <c r="FK233" s="3"/>
      <c r="FL233" s="3"/>
      <c r="FM233" s="3"/>
      <c r="FN233" s="3"/>
      <c r="FO233" s="3"/>
      <c r="FP233" s="3"/>
      <c r="FQ233" s="3"/>
      <c r="FR233" s="3"/>
      <c r="FS233" s="3"/>
      <c r="FT233" s="3"/>
      <c r="FU233" s="3"/>
      <c r="FV233" s="3"/>
      <c r="FW233" s="3"/>
      <c r="FX233" s="3"/>
      <c r="FY233" s="3"/>
      <c r="FZ233" s="3"/>
      <c r="GA233" s="3"/>
      <c r="GB233" s="3"/>
      <c r="GC233" s="3"/>
      <c r="GD233" s="3"/>
      <c r="GE233" s="3"/>
      <c r="GF233" s="3"/>
      <c r="GG233" s="3"/>
      <c r="GH233" s="3"/>
      <c r="GI233" s="3"/>
      <c r="GJ233" s="3"/>
      <c r="GK233" s="3"/>
      <c r="GL233" s="3"/>
      <c r="GM233" s="3"/>
      <c r="GN233" s="3"/>
      <c r="GO233" s="3"/>
      <c r="GP233" s="3"/>
      <c r="GQ233" s="3"/>
      <c r="GR233" s="3"/>
      <c r="GS233" s="3"/>
      <c r="GT233" s="3"/>
      <c r="GU233" s="3"/>
      <c r="GV233" s="3"/>
      <c r="GW233" s="3"/>
      <c r="GX233" s="3"/>
      <c r="GY233" s="3"/>
      <c r="GZ233" s="3"/>
      <c r="HA233" s="3"/>
      <c r="HB233" s="3"/>
      <c r="HC233" s="3"/>
      <c r="HD233" s="3"/>
      <c r="HE233" s="3"/>
      <c r="HF233" s="3"/>
      <c r="HG233" s="3"/>
      <c r="HH233" s="3"/>
      <c r="HI233" s="3"/>
      <c r="HJ233" s="3"/>
      <c r="HK233" s="3"/>
      <c r="HL233" s="3"/>
      <c r="HM233" s="3"/>
      <c r="HN233" s="3"/>
      <c r="HO233" s="3"/>
      <c r="HP233" s="3"/>
      <c r="HQ233" s="3"/>
      <c r="HR233" s="3"/>
      <c r="HS233" s="3"/>
      <c r="HT233" s="3"/>
      <c r="HU233" s="3"/>
      <c r="HV233" s="3"/>
      <c r="HW233" s="3"/>
      <c r="HX233" s="3"/>
      <c r="HY233" s="3"/>
      <c r="HZ233" s="3"/>
      <c r="IA233" s="3"/>
      <c r="IB233" s="3"/>
      <c r="IC233" s="3"/>
      <c r="ID233" s="3"/>
      <c r="IE233" s="3"/>
      <c r="IF233" s="3"/>
      <c r="IG233" s="3"/>
      <c r="IH233" s="3"/>
      <c r="II233" s="3"/>
      <c r="IJ233" s="3"/>
      <c r="IK233" s="3"/>
      <c r="IL233" s="3"/>
      <c r="IM233" s="3"/>
      <c r="IN233" s="3"/>
      <c r="IO233" s="3"/>
      <c r="IP233" s="3"/>
      <c r="IQ233" s="3"/>
      <c r="IR233" s="3"/>
      <c r="IS233" s="3"/>
      <c r="IT233" s="3"/>
      <c r="IU233" s="3"/>
      <c r="IV233" s="3"/>
    </row>
    <row r="234" spans="1:256" x14ac:dyDescent="0.25">
      <c r="P234" s="2" t="s">
        <v>13</v>
      </c>
      <c r="Q234" s="2">
        <f>+Q233/V233*100</f>
        <v>7.1689219834152222</v>
      </c>
      <c r="R234" s="2">
        <f>+R233/V233*100</f>
        <v>22.994224917363802</v>
      </c>
      <c r="S234" s="2">
        <f>+S233/V233*100</f>
        <v>20.130837726985252</v>
      </c>
      <c r="T234" s="2">
        <f>+T233/V233*100</f>
        <v>30.017245964606467</v>
      </c>
      <c r="U234" s="2">
        <f>+U233/V233*100</f>
        <v>19.625059990497888</v>
      </c>
    </row>
    <row r="235" spans="1:256" x14ac:dyDescent="0.25">
      <c r="P235" s="74" t="s">
        <v>298</v>
      </c>
      <c r="Q235" s="74" t="s">
        <v>283</v>
      </c>
      <c r="R235" s="74" t="s">
        <v>284</v>
      </c>
      <c r="S235" s="74" t="s">
        <v>285</v>
      </c>
      <c r="T235" s="74" t="s">
        <v>286</v>
      </c>
      <c r="U235" s="74" t="s">
        <v>287</v>
      </c>
      <c r="V235" s="74" t="s">
        <v>26</v>
      </c>
    </row>
    <row r="236" spans="1:256" ht="24" x14ac:dyDescent="0.25">
      <c r="H236" s="120"/>
      <c r="I236" s="123" t="s">
        <v>309</v>
      </c>
      <c r="P236" s="75" t="s">
        <v>288</v>
      </c>
      <c r="Q236" s="76">
        <v>8</v>
      </c>
      <c r="R236" s="76">
        <v>27</v>
      </c>
      <c r="S236" s="76">
        <v>32</v>
      </c>
      <c r="T236" s="76">
        <v>34</v>
      </c>
      <c r="U236" s="74">
        <v>19</v>
      </c>
      <c r="V236" s="76">
        <v>120</v>
      </c>
    </row>
    <row r="237" spans="1:256" x14ac:dyDescent="0.25">
      <c r="H237" s="121"/>
      <c r="I237" s="123" t="s">
        <v>310</v>
      </c>
      <c r="P237" s="75" t="s">
        <v>289</v>
      </c>
      <c r="Q237" s="76">
        <v>2</v>
      </c>
      <c r="R237" s="76">
        <v>5</v>
      </c>
      <c r="S237" s="76">
        <v>5</v>
      </c>
      <c r="T237" s="76">
        <v>5</v>
      </c>
      <c r="U237" s="74">
        <v>4</v>
      </c>
      <c r="V237" s="76">
        <v>41</v>
      </c>
    </row>
    <row r="238" spans="1:256" ht="36" x14ac:dyDescent="0.25">
      <c r="H238" s="122"/>
      <c r="I238" s="123" t="s">
        <v>311</v>
      </c>
      <c r="P238" s="75" t="s">
        <v>6</v>
      </c>
      <c r="Q238" s="76">
        <v>10</v>
      </c>
      <c r="R238" s="76">
        <v>32</v>
      </c>
      <c r="S238" s="76">
        <v>37</v>
      </c>
      <c r="T238" s="76">
        <v>39</v>
      </c>
      <c r="U238" s="74">
        <v>23</v>
      </c>
      <c r="V238" s="76">
        <v>141</v>
      </c>
    </row>
    <row r="239" spans="1:256" x14ac:dyDescent="0.25">
      <c r="I239" s="125"/>
      <c r="P239" s="77" t="s">
        <v>13</v>
      </c>
      <c r="Q239" s="175">
        <v>7.0000000000000007E-2</v>
      </c>
      <c r="R239" s="175">
        <v>0.23</v>
      </c>
      <c r="S239" s="175">
        <v>0.2</v>
      </c>
      <c r="T239" s="175">
        <v>0.3</v>
      </c>
      <c r="U239" s="175">
        <v>0.2</v>
      </c>
      <c r="V239" s="176">
        <v>100</v>
      </c>
    </row>
    <row r="240" spans="1:256" x14ac:dyDescent="0.25">
      <c r="I240" s="264">
        <f>212500/340000</f>
        <v>0.625</v>
      </c>
    </row>
    <row r="241" spans="9:22" x14ac:dyDescent="0.25">
      <c r="I241" s="263"/>
      <c r="P241" s="74" t="s">
        <v>298</v>
      </c>
      <c r="Q241" s="74" t="s">
        <v>283</v>
      </c>
      <c r="R241" s="74" t="s">
        <v>284</v>
      </c>
      <c r="S241" s="74" t="s">
        <v>285</v>
      </c>
      <c r="T241" s="74" t="s">
        <v>286</v>
      </c>
      <c r="U241" s="74" t="s">
        <v>287</v>
      </c>
      <c r="V241" s="74" t="s">
        <v>26</v>
      </c>
    </row>
    <row r="242" spans="9:22" x14ac:dyDescent="0.25">
      <c r="N242" s="3">
        <f>215500-60000</f>
        <v>155500</v>
      </c>
      <c r="P242" s="75" t="s">
        <v>288</v>
      </c>
      <c r="Q242" s="78">
        <f t="shared" ref="Q242:V242" si="40">+Q244*0.85</f>
        <v>8608186.2999999989</v>
      </c>
      <c r="R242" s="78">
        <f t="shared" si="40"/>
        <v>27610646.673333332</v>
      </c>
      <c r="S242" s="78">
        <f t="shared" si="40"/>
        <v>24172393.273333333</v>
      </c>
      <c r="T242" s="78">
        <f t="shared" si="40"/>
        <v>36043640.32333333</v>
      </c>
      <c r="U242" s="78">
        <f t="shared" si="40"/>
        <v>23565073.373333335</v>
      </c>
      <c r="V242" s="78">
        <f t="shared" si="40"/>
        <v>120076439.94333333</v>
      </c>
    </row>
    <row r="243" spans="9:22" x14ac:dyDescent="0.25">
      <c r="P243" s="75" t="s">
        <v>289</v>
      </c>
      <c r="Q243" s="78">
        <f t="shared" ref="Q243:V243" si="41">+Q244*0.15</f>
        <v>1519091.7</v>
      </c>
      <c r="R243" s="78">
        <f t="shared" si="41"/>
        <v>4872467.0599999996</v>
      </c>
      <c r="S243" s="78">
        <f t="shared" si="41"/>
        <v>4265716.46</v>
      </c>
      <c r="T243" s="78">
        <f t="shared" si="41"/>
        <v>6360642.4100000001</v>
      </c>
      <c r="U243" s="78">
        <f t="shared" si="41"/>
        <v>4158542.36</v>
      </c>
      <c r="V243" s="78">
        <f t="shared" si="41"/>
        <v>21189959.989999998</v>
      </c>
    </row>
    <row r="244" spans="9:22" x14ac:dyDescent="0.25">
      <c r="P244" s="77" t="s">
        <v>6</v>
      </c>
      <c r="Q244" s="79">
        <f t="shared" ref="Q244:V244" si="42">+Q233</f>
        <v>10127278</v>
      </c>
      <c r="R244" s="79">
        <f t="shared" si="42"/>
        <v>32483113.733333334</v>
      </c>
      <c r="S244" s="79">
        <f t="shared" si="42"/>
        <v>28438109.733333334</v>
      </c>
      <c r="T244" s="79">
        <f t="shared" si="42"/>
        <v>42404282.733333334</v>
      </c>
      <c r="U244" s="79">
        <f t="shared" si="42"/>
        <v>27723615.733333334</v>
      </c>
      <c r="V244" s="79">
        <f t="shared" si="42"/>
        <v>141266399.93333334</v>
      </c>
    </row>
  </sheetData>
  <autoFilter ref="G4:CD239">
    <filterColumn colId="5" showButton="0"/>
    <filterColumn colId="8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</autoFilter>
  <mergeCells count="25">
    <mergeCell ref="AU4:BF4"/>
    <mergeCell ref="BG4:BR4"/>
    <mergeCell ref="BS4:CD4"/>
    <mergeCell ref="S4:S5"/>
    <mergeCell ref="T4:T5"/>
    <mergeCell ref="U4:U5"/>
    <mergeCell ref="V4:V5"/>
    <mergeCell ref="W4:AH4"/>
    <mergeCell ref="AI4:AT4"/>
    <mergeCell ref="R4:R5"/>
    <mergeCell ref="H3:CD3"/>
    <mergeCell ref="A4:A5"/>
    <mergeCell ref="B4:B5"/>
    <mergeCell ref="C4:C5"/>
    <mergeCell ref="D4:D5"/>
    <mergeCell ref="E4:E5"/>
    <mergeCell ref="G4:G5"/>
    <mergeCell ref="H4:H5"/>
    <mergeCell ref="I4:I5"/>
    <mergeCell ref="J4:J5"/>
    <mergeCell ref="K4:K5"/>
    <mergeCell ref="L4:M4"/>
    <mergeCell ref="N4:N5"/>
    <mergeCell ref="O4:P4"/>
    <mergeCell ref="Q4:Q5"/>
  </mergeCells>
  <pageMargins left="0.25" right="0.25" top="0.75" bottom="0.75" header="0.3" footer="0.3"/>
  <pageSetup scale="33" firstPageNumber="0" fitToHeight="0" orientation="landscape" r:id="rId1"/>
  <headerFooter>
    <oddHeader xml:space="preserve">&amp;RPlan Operativo Anual (POA) – AR-L1248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00F38315096844690D364CD43601F89" ma:contentTypeVersion="0" ma:contentTypeDescription="A content type to manage public (operations) IDB documents" ma:contentTypeScope="" ma:versionID="2e52514f5d31920286a596119a061ec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bfe46e4c83422ab72b735076e7988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40492342</IDBDocs_x0020_Number>
    <Document_x0020_Author xmlns="9c571b2f-e523-4ab2-ba2e-09e151a03ef4">Pineda Ayerbe, Emilio Inigo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4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AR-L1248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RM-FIS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1531CC9D-2026-45D0-B2C8-44C9FA8EE348}"/>
</file>

<file path=customXml/itemProps2.xml><?xml version="1.0" encoding="utf-8"?>
<ds:datastoreItem xmlns:ds="http://schemas.openxmlformats.org/officeDocument/2006/customXml" ds:itemID="{143CB46D-96AE-4EC9-9C88-17EC0ABC116B}"/>
</file>

<file path=customXml/itemProps3.xml><?xml version="1.0" encoding="utf-8"?>
<ds:datastoreItem xmlns:ds="http://schemas.openxmlformats.org/officeDocument/2006/customXml" ds:itemID="{FFFC34A9-08C5-4454-8F01-6CB7298443D4}"/>
</file>

<file path=customXml/itemProps4.xml><?xml version="1.0" encoding="utf-8"?>
<ds:datastoreItem xmlns:ds="http://schemas.openxmlformats.org/officeDocument/2006/customXml" ds:itemID="{0E6CE1AE-1189-4608-8497-6B18DB9DA745}"/>
</file>

<file path=customXml/itemProps5.xml><?xml version="1.0" encoding="utf-8"?>
<ds:datastoreItem xmlns:ds="http://schemas.openxmlformats.org/officeDocument/2006/customXml" ds:itemID="{C5A5016C-6856-4034-A38D-7B6CC2A98F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Portada</vt:lpstr>
      <vt:lpstr>Matriz Original</vt:lpstr>
      <vt:lpstr>Ejecución Plurianual</vt:lpstr>
      <vt:lpstr>PEP</vt:lpstr>
      <vt:lpstr>POA</vt:lpstr>
      <vt:lpstr>'Matriz Original'!Print_Area</vt:lpstr>
      <vt:lpstr>PEP!Print_Area</vt:lpstr>
      <vt:lpstr>POA!Print_Area</vt:lpstr>
      <vt:lpstr>PEP!Print_Titles</vt:lpstr>
      <vt:lpstr>POA!Print_Titles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PEP y POA (AR-L1248)</dc:title>
  <dc:creator>BALVERDE Maria Florencia</dc:creator>
  <cp:lastModifiedBy>Marianac</cp:lastModifiedBy>
  <cp:lastPrinted>2016-08-22T21:32:42Z</cp:lastPrinted>
  <dcterms:created xsi:type="dcterms:W3CDTF">2016-08-10T16:21:02Z</dcterms:created>
  <dcterms:modified xsi:type="dcterms:W3CDTF">2016-09-02T17:07:27Z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0x01010046CF21643EE8D14686A648AA6DAD089200D00F38315096844690D364CD43601F89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