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C:\Users\borjac\Documents\1. Proyectos\RG-L1116 TAN\POD\Archivos finales\"/>
    </mc:Choice>
  </mc:AlternateContent>
  <bookViews>
    <workbookView xWindow="0" yWindow="0" windowWidth="16380" windowHeight="8190" tabRatio="521" firstSheet="5" activeTab="5"/>
  </bookViews>
  <sheets>
    <sheet name="Sectores de elegibilidad" sheetId="1" state="hidden" r:id="rId1"/>
    <sheet name="Matriz de Resultados" sheetId="2" state="hidden" r:id="rId2"/>
    <sheet name="Matriz de productos" sheetId="3" state="hidden" r:id="rId3"/>
    <sheet name="CUADRO COSTOS" sheetId="4" state="hidden" r:id="rId4"/>
    <sheet name=" Staff " sheetId="5" state="hidden" r:id="rId5"/>
    <sheet name="PEP - POA" sheetId="6" r:id="rId6"/>
    <sheet name="Detalle POA" sheetId="10" r:id="rId7"/>
    <sheet name="Gráfico ejec.financiera" sheetId="8" state="hidden" r:id="rId8"/>
    <sheet name="Monto adj vs pr. oficina" sheetId="9" state="hidden" r:id="rId9"/>
  </sheets>
  <definedNames>
    <definedName name="_xlnm.Print_Area" localSheetId="3">'CUADRO COSTOS'!$A$1:$D$26</definedName>
  </definedNames>
  <calcPr calcId="171027"/>
</workbook>
</file>

<file path=xl/calcChain.xml><?xml version="1.0" encoding="utf-8"?>
<calcChain xmlns="http://schemas.openxmlformats.org/spreadsheetml/2006/main">
  <c r="I21" i="6" l="1"/>
  <c r="J20" i="6"/>
  <c r="J5" i="6"/>
  <c r="H5" i="6"/>
  <c r="L5" i="6"/>
  <c r="M5" i="6"/>
  <c r="N5" i="6"/>
  <c r="O17" i="6"/>
  <c r="O16" i="6"/>
  <c r="N15" i="6"/>
  <c r="M15" i="6"/>
  <c r="L15" i="6"/>
  <c r="J15" i="6"/>
  <c r="H15" i="6"/>
  <c r="O15" i="6" l="1"/>
  <c r="D32" i="10"/>
  <c r="E32" i="10" s="1"/>
  <c r="C32" i="10"/>
  <c r="E30" i="10"/>
  <c r="E29" i="10"/>
  <c r="E28" i="10"/>
  <c r="E27" i="10"/>
  <c r="E26" i="10"/>
  <c r="E25" i="10"/>
  <c r="E24" i="10"/>
  <c r="E23" i="10"/>
  <c r="E20" i="10"/>
  <c r="D20" i="10"/>
  <c r="C20" i="10"/>
  <c r="E11" i="10"/>
  <c r="E9" i="10"/>
  <c r="D9" i="10"/>
  <c r="D7" i="10"/>
  <c r="E7" i="10" s="1"/>
  <c r="N24" i="6" l="1"/>
  <c r="M24" i="6"/>
  <c r="L24" i="6"/>
  <c r="M12" i="6"/>
  <c r="O12" i="6" s="1"/>
  <c r="N12" i="6"/>
  <c r="O14" i="6"/>
  <c r="O13" i="6"/>
  <c r="L12" i="6"/>
  <c r="J23" i="6"/>
  <c r="J25" i="6"/>
  <c r="K26" i="6"/>
  <c r="J12" i="6"/>
  <c r="J8" i="6"/>
  <c r="J10" i="6"/>
  <c r="J6" i="6"/>
  <c r="H6" i="6"/>
  <c r="H8" i="6"/>
  <c r="H10" i="6"/>
  <c r="H12" i="6"/>
  <c r="O24" i="6" l="1"/>
  <c r="M8" i="6"/>
  <c r="N8" i="6"/>
  <c r="L8" i="6"/>
  <c r="O9" i="6"/>
  <c r="C20" i="6"/>
  <c r="D7" i="6"/>
  <c r="D9" i="6"/>
  <c r="E9" i="6" s="1"/>
  <c r="I12" i="6" l="1"/>
  <c r="I15" i="6"/>
  <c r="O8" i="6"/>
  <c r="O25" i="6"/>
  <c r="O23" i="6"/>
  <c r="O20" i="6"/>
  <c r="O11" i="6"/>
  <c r="N10" i="6"/>
  <c r="M10" i="6"/>
  <c r="L10" i="6"/>
  <c r="N6" i="6"/>
  <c r="M6" i="6"/>
  <c r="L6" i="6"/>
  <c r="K24" i="6"/>
  <c r="K22" i="6"/>
  <c r="E11" i="6"/>
  <c r="K10" i="6"/>
  <c r="O5" i="6" l="1"/>
  <c r="O10" i="6"/>
  <c r="K21" i="6"/>
  <c r="O6" i="6"/>
  <c r="D25" i="6"/>
  <c r="E25" i="6" s="1"/>
  <c r="C25" i="6"/>
  <c r="D23" i="6"/>
  <c r="E23" i="6" s="1"/>
  <c r="C23" i="6"/>
  <c r="N22" i="6"/>
  <c r="M22" i="6"/>
  <c r="L22" i="6"/>
  <c r="D20" i="6"/>
  <c r="E20" i="6" s="1"/>
  <c r="N19" i="6"/>
  <c r="N18" i="6" s="1"/>
  <c r="M19" i="6"/>
  <c r="M18" i="6" s="1"/>
  <c r="L19" i="6"/>
  <c r="L18" i="6" s="1"/>
  <c r="K19" i="6"/>
  <c r="K18" i="6" s="1"/>
  <c r="E7" i="6"/>
  <c r="O22" i="6" l="1"/>
  <c r="O18" i="6"/>
  <c r="O19" i="6"/>
  <c r="L21" i="6"/>
  <c r="M21" i="6"/>
  <c r="M26" i="6" s="1"/>
  <c r="H24" i="6"/>
  <c r="J24" i="6" s="1"/>
  <c r="H22" i="6"/>
  <c r="J22" i="6" s="1"/>
  <c r="J19" i="6"/>
  <c r="J18" i="6" s="1"/>
  <c r="H19" i="6"/>
  <c r="H18" i="6" s="1"/>
  <c r="L26" i="6" l="1"/>
  <c r="H21" i="6"/>
  <c r="J21" i="6" s="1"/>
  <c r="N21" i="6"/>
  <c r="O21" i="6" s="1"/>
  <c r="J26" i="6"/>
  <c r="N26" i="6" l="1"/>
  <c r="O26" i="6" s="1"/>
  <c r="I22" i="6"/>
  <c r="H26" i="6"/>
  <c r="I24" i="6"/>
  <c r="I19" i="6"/>
  <c r="O7" i="6"/>
  <c r="C31" i="8" l="1"/>
  <c r="D31" i="8"/>
  <c r="E31" i="8"/>
  <c r="F31" i="8"/>
  <c r="G31" i="8"/>
  <c r="B31" i="8"/>
  <c r="B29" i="9"/>
  <c r="A29" i="9"/>
  <c r="C27" i="9" s="1"/>
  <c r="E28" i="9"/>
  <c r="D28" i="9"/>
  <c r="E27" i="9"/>
  <c r="D27" i="9"/>
  <c r="E26" i="9"/>
  <c r="D26" i="9"/>
  <c r="E25" i="9"/>
  <c r="D25" i="9"/>
  <c r="C25" i="9"/>
  <c r="E24" i="9"/>
  <c r="D24" i="9"/>
  <c r="E23" i="9"/>
  <c r="D23" i="9"/>
  <c r="E22" i="9"/>
  <c r="D22" i="9"/>
  <c r="E21" i="9"/>
  <c r="D21" i="9"/>
  <c r="C21" i="9"/>
  <c r="E20" i="9"/>
  <c r="D20" i="9"/>
  <c r="E19" i="9"/>
  <c r="D19" i="9"/>
  <c r="E18" i="9"/>
  <c r="D18" i="9"/>
  <c r="E17" i="9"/>
  <c r="D17" i="9"/>
  <c r="C17" i="9"/>
  <c r="E16" i="9"/>
  <c r="D16" i="9"/>
  <c r="E15" i="9"/>
  <c r="D15" i="9"/>
  <c r="E14" i="9"/>
  <c r="D14" i="9"/>
  <c r="E13" i="9"/>
  <c r="D13" i="9"/>
  <c r="C13" i="9"/>
  <c r="E12" i="9"/>
  <c r="D12" i="9"/>
  <c r="E11" i="9"/>
  <c r="D11" i="9"/>
  <c r="E10" i="9"/>
  <c r="D10" i="9"/>
  <c r="E9" i="9"/>
  <c r="D9" i="9"/>
  <c r="C9" i="9"/>
  <c r="E8" i="9"/>
  <c r="D8" i="9"/>
  <c r="E7" i="9"/>
  <c r="D7" i="9"/>
  <c r="E6" i="9"/>
  <c r="D6" i="9"/>
  <c r="E5" i="9"/>
  <c r="D5" i="9"/>
  <c r="C5" i="9"/>
  <c r="E4" i="9"/>
  <c r="D4" i="9"/>
  <c r="E3" i="9"/>
  <c r="D3" i="9"/>
  <c r="E2" i="9"/>
  <c r="D2" i="9"/>
  <c r="C17" i="4"/>
  <c r="E35" i="5"/>
  <c r="F35" i="5" s="1"/>
  <c r="E34" i="5"/>
  <c r="F34" i="5" s="1"/>
  <c r="E33" i="5"/>
  <c r="F33" i="5" s="1"/>
  <c r="E32" i="5"/>
  <c r="F32" i="5" s="1"/>
  <c r="E31" i="5"/>
  <c r="F31" i="5" s="1"/>
  <c r="E30" i="5"/>
  <c r="F30" i="5" s="1"/>
  <c r="E29" i="5"/>
  <c r="F29" i="5" s="1"/>
  <c r="E25" i="5"/>
  <c r="E24" i="5"/>
  <c r="E23" i="5"/>
  <c r="E22" i="5"/>
  <c r="E21" i="5"/>
  <c r="B21" i="5"/>
  <c r="B22" i="5" s="1"/>
  <c r="E20" i="5"/>
  <c r="C20" i="5"/>
  <c r="D20" i="5" s="1"/>
  <c r="F20" i="5" s="1"/>
  <c r="B20" i="5"/>
  <c r="D16" i="5"/>
  <c r="F16" i="5" s="1"/>
  <c r="C16" i="5"/>
  <c r="C15" i="5"/>
  <c r="D15" i="5" s="1"/>
  <c r="F15" i="5" s="1"/>
  <c r="C14" i="5"/>
  <c r="D14" i="5" s="1"/>
  <c r="F14" i="5" s="1"/>
  <c r="C13" i="5"/>
  <c r="D13" i="5" s="1"/>
  <c r="F13" i="5" s="1"/>
  <c r="C12" i="5"/>
  <c r="D12" i="5" s="1"/>
  <c r="F12" i="5" s="1"/>
  <c r="C11" i="5"/>
  <c r="D11" i="5" s="1"/>
  <c r="F11" i="5" s="1"/>
  <c r="C10" i="5"/>
  <c r="D10" i="5" s="1"/>
  <c r="F10" i="5" s="1"/>
  <c r="C9" i="5"/>
  <c r="D9" i="5" s="1"/>
  <c r="F9" i="5" s="1"/>
  <c r="C8" i="5"/>
  <c r="D8" i="5" s="1"/>
  <c r="F8" i="5" s="1"/>
  <c r="C7" i="5"/>
  <c r="D7" i="5" s="1"/>
  <c r="F7" i="5" s="1"/>
  <c r="C6" i="5"/>
  <c r="D6" i="5" s="1"/>
  <c r="F6" i="5" s="1"/>
  <c r="C5" i="5"/>
  <c r="D5" i="5" s="1"/>
  <c r="F5" i="5" s="1"/>
  <c r="C4" i="5"/>
  <c r="D4" i="5" s="1"/>
  <c r="F4" i="5" s="1"/>
  <c r="C18" i="4"/>
  <c r="C13" i="4"/>
  <c r="C12" i="4"/>
  <c r="C9" i="4"/>
  <c r="C8" i="4"/>
  <c r="I16" i="3"/>
  <c r="I15" i="3"/>
  <c r="I12" i="3"/>
  <c r="I11" i="3"/>
  <c r="I10" i="3"/>
  <c r="I9" i="3"/>
  <c r="I8" i="3"/>
  <c r="I7" i="3"/>
  <c r="I5" i="3"/>
  <c r="I4" i="3"/>
  <c r="F36" i="5" l="1"/>
  <c r="F7" i="9"/>
  <c r="C2" i="9"/>
  <c r="C6" i="9"/>
  <c r="C10" i="9"/>
  <c r="C14" i="9"/>
  <c r="C18" i="9"/>
  <c r="C22" i="9"/>
  <c r="C26" i="9"/>
  <c r="F27" i="9"/>
  <c r="C4" i="9"/>
  <c r="F4" i="9" s="1"/>
  <c r="F6" i="9"/>
  <c r="C8" i="9"/>
  <c r="F8" i="9" s="1"/>
  <c r="F10" i="9"/>
  <c r="C12" i="9"/>
  <c r="F12" i="9" s="1"/>
  <c r="F14" i="9"/>
  <c r="C16" i="9"/>
  <c r="F16" i="9" s="1"/>
  <c r="F18" i="9"/>
  <c r="C20" i="9"/>
  <c r="F20" i="9" s="1"/>
  <c r="F22" i="9"/>
  <c r="C24" i="9"/>
  <c r="F24" i="9" s="1"/>
  <c r="F26" i="9"/>
  <c r="C28" i="9"/>
  <c r="F28" i="9" s="1"/>
  <c r="C3" i="9"/>
  <c r="F3" i="9" s="1"/>
  <c r="F5" i="9"/>
  <c r="C7" i="9"/>
  <c r="F9" i="9"/>
  <c r="C11" i="9"/>
  <c r="F11" i="9" s="1"/>
  <c r="F13" i="9"/>
  <c r="C15" i="9"/>
  <c r="F15" i="9" s="1"/>
  <c r="F17" i="9"/>
  <c r="C19" i="9"/>
  <c r="F19" i="9" s="1"/>
  <c r="F21" i="9"/>
  <c r="C23" i="9"/>
  <c r="F23" i="9" s="1"/>
  <c r="F25" i="9"/>
  <c r="B25" i="5"/>
  <c r="C25" i="5" s="1"/>
  <c r="D25" i="5" s="1"/>
  <c r="F25" i="5" s="1"/>
  <c r="B23" i="5"/>
  <c r="C22" i="5"/>
  <c r="D22" i="5" s="1"/>
  <c r="F22" i="5" s="1"/>
  <c r="F17" i="5"/>
  <c r="C21" i="5"/>
  <c r="D21" i="5" s="1"/>
  <c r="F21" i="5" s="1"/>
  <c r="E29" i="9"/>
  <c r="F2" i="9"/>
  <c r="F29" i="9" l="1"/>
  <c r="C29" i="9"/>
  <c r="B24" i="5"/>
  <c r="C24" i="5" s="1"/>
  <c r="D24" i="5" s="1"/>
  <c r="F24" i="5" s="1"/>
  <c r="C23" i="5"/>
  <c r="D23" i="5" s="1"/>
  <c r="F23" i="5" s="1"/>
  <c r="I18" i="6" l="1"/>
  <c r="I5" i="6"/>
  <c r="I6" i="6"/>
  <c r="I10" i="6"/>
  <c r="C14" i="4"/>
  <c r="C7" i="4"/>
  <c r="F26" i="5"/>
  <c r="C16" i="4" l="1"/>
  <c r="F38" i="5"/>
  <c r="C11" i="4"/>
  <c r="C10" i="4" l="1"/>
  <c r="C15" i="4"/>
  <c r="C6" i="4"/>
  <c r="C5" i="4" l="1"/>
  <c r="C4" i="4" l="1"/>
  <c r="D5" i="4" s="1"/>
  <c r="E5" i="4" l="1"/>
  <c r="E9" i="4"/>
  <c r="D18" i="4"/>
  <c r="D13" i="4"/>
  <c r="D12" i="4"/>
  <c r="E8" i="4"/>
  <c r="E18" i="4"/>
  <c r="E13" i="4"/>
  <c r="D17" i="4"/>
  <c r="E17" i="4"/>
  <c r="E12" i="4"/>
  <c r="D9" i="4"/>
  <c r="D8" i="4"/>
  <c r="D7" i="4"/>
  <c r="D14" i="4"/>
  <c r="E14" i="4"/>
  <c r="E7" i="4"/>
  <c r="E16" i="4"/>
  <c r="D11" i="4"/>
  <c r="D16" i="4"/>
  <c r="E11" i="4"/>
  <c r="D15" i="4"/>
  <c r="E15" i="4"/>
  <c r="E10" i="4"/>
  <c r="E6" i="4"/>
  <c r="D10" i="4"/>
  <c r="D6" i="4"/>
</calcChain>
</file>

<file path=xl/sharedStrings.xml><?xml version="1.0" encoding="utf-8"?>
<sst xmlns="http://schemas.openxmlformats.org/spreadsheetml/2006/main" count="592" uniqueCount="268">
  <si>
    <t>Sectores de elegibilidad - PDGS 2</t>
  </si>
  <si>
    <t>Misión de Identificación</t>
  </si>
  <si>
    <t>PDGS</t>
  </si>
  <si>
    <t>Propuesta</t>
  </si>
  <si>
    <t>Perfiles de Proyecto ingresados para la cartera del PDGS 2</t>
  </si>
  <si>
    <t>Departamento</t>
  </si>
  <si>
    <t>Proyecto</t>
  </si>
  <si>
    <t>Obras complementarias a la actividad productiva en sectores estratégicos de los Departamentos</t>
  </si>
  <si>
    <t>Infraestructura al servicio de la producción</t>
  </si>
  <si>
    <t>Instalaciones para facilitar las actividades, generar y complementar la infraestructura destinada a la producción de bienes y servicios.</t>
  </si>
  <si>
    <t>Obras de infraestructura complementarias a la actividad productiva en sectores estratégicos de los Departamentos</t>
  </si>
  <si>
    <t>Colonia</t>
  </si>
  <si>
    <t>Proyecto de Recuperación y Refuncionalización de la Plaza de Toros de Colonia del Sacramento</t>
  </si>
  <si>
    <t>Obras vinculadas a la prestación de servicios al ciudadano (educación, salud, gestión de residuos)</t>
  </si>
  <si>
    <t>Servicios y equipamientos urbanos</t>
  </si>
  <si>
    <t>Creación, ampliación, mejoramiento o rehabilitación de servicios y equipamientos urbanos responsabilidad de la ID o en coordinación con otros organismos.</t>
  </si>
  <si>
    <t>Obras de infraestructira vinculadas a la prestación de servicios al ciudadano (espacios públicos, centros culturales, educativos, de salud, gestión de residuos). Creación, ampliación, mejoramiento y/o rehabilitación de infraestructuras y equipamientos urbanos destinados a servicios que son responsbilidad de la ID  o en coordinación con otros organismos.</t>
  </si>
  <si>
    <t>Durazno</t>
  </si>
  <si>
    <t>Parque Bicentenario</t>
  </si>
  <si>
    <t>Flores</t>
  </si>
  <si>
    <t>Recuperación ambiental e integración urbana de cañada del Parque Lavalleja</t>
  </si>
  <si>
    <t>Florida</t>
  </si>
  <si>
    <t>Estadio 10 de Julio</t>
  </si>
  <si>
    <t>Lavalleja</t>
  </si>
  <si>
    <t>Complejo cultural, soc y dep Barrio Estación</t>
  </si>
  <si>
    <t>Paysandú</t>
  </si>
  <si>
    <t>Recalificación del Borde Costero</t>
  </si>
  <si>
    <t>Rio Negro</t>
  </si>
  <si>
    <t>Parque lineal Arroyo Laureles</t>
  </si>
  <si>
    <t>Río Negro</t>
  </si>
  <si>
    <t>Parque lineal Young</t>
  </si>
  <si>
    <t>Rivera</t>
  </si>
  <si>
    <t>Parque lineal de arroyo Cuñapirú</t>
  </si>
  <si>
    <t>Soriano</t>
  </si>
  <si>
    <t>Complejo deportivo Mercedes</t>
  </si>
  <si>
    <t>Tacuarembó</t>
  </si>
  <si>
    <t>Residencia Universitaria</t>
  </si>
  <si>
    <t>Reforma Teatro Escayola</t>
  </si>
  <si>
    <t>Obras de desarrollo urbano y territorial</t>
  </si>
  <si>
    <t>Mejora del hábitat</t>
  </si>
  <si>
    <t>Proyectos integrales de intervención en ámbitos urbanos, incluyendo: mejora de las condiciones de movilidad y conectividad local, espacios públicos, señalización y cartelería, drenajes y obras complementarias de saneamiento.</t>
  </si>
  <si>
    <t>Consolidación urbana y territorial</t>
  </si>
  <si>
    <t>Obras integrales de infraestructura en ámbitos urbanos y/o de adecuación de áreas urbanas de acuerdo a su uso y/o de  mejora ambiental. Incluyendo, por ejemplo, mejora de las condiciones de movilidad y conectividad local, espacios públicos, señalización y cartelería, drenajes y obras complementarias de saneamiento.</t>
  </si>
  <si>
    <t>Salto</t>
  </si>
  <si>
    <t>Mejoramiento Barrio Los Ingleses y Federico Moreira</t>
  </si>
  <si>
    <t>Rocha</t>
  </si>
  <si>
    <t>Pavimentación y Desagües Pluviales en el Barrio Lavalleja de la Ciudad de Rocha</t>
  </si>
  <si>
    <t>Programa de Acondicionamiento y Desarrollo del Barrio Artigas de la Ciudad de Tranqueras</t>
  </si>
  <si>
    <t>Canelones</t>
  </si>
  <si>
    <t>Barrios Mullins</t>
  </si>
  <si>
    <t>Barrios Borbonet</t>
  </si>
  <si>
    <t>Consolidación del barrio Sur de la Ciudad de Santa Lucía</t>
  </si>
  <si>
    <t>Corralón Municipal</t>
  </si>
  <si>
    <t>Barrio Santa Bernardina</t>
  </si>
  <si>
    <t>Infraestructura para la accesibilidad y conectividad</t>
  </si>
  <si>
    <t>Ejecución de las obras necesarias para la construcción, rehabilitación, ampliación y organización del sistema de redes y vías urbanas y territoriales, incluyendo puentes, accesos, señalización y demás obras complementarias, que faciliten la accesibilidad e integración de la población en relación a recursos y servicios.</t>
  </si>
  <si>
    <t>Obras de infraestructura necesarias para la construcción, rehabilitación, ampliación y organización del sistema de redes y vías urbanas , incluyendo puentes, accesos, señalización y demás obras complementarias, que faciliten la accesibilidad e integración de la población en relación a recursos y servicios.</t>
  </si>
  <si>
    <t>Treinta y tres</t>
  </si>
  <si>
    <t>Accesos a la ciudad de treinta y tres</t>
  </si>
  <si>
    <t>Maldonado</t>
  </si>
  <si>
    <t>TRAMO ESTE DEL COLECTOR NORTE DEL CONURBANO MALDONADO PUNTA DEL ESTE - tramo II</t>
  </si>
  <si>
    <t>Cerro Largo</t>
  </si>
  <si>
    <t>ANILLO PERIMETRAL TRAMO 1</t>
  </si>
  <si>
    <t>San José</t>
  </si>
  <si>
    <t>Intervención urbana en Avenida Luis Alberto de Herrera y Plaza 4 de Octubre</t>
  </si>
  <si>
    <t>Artigas</t>
  </si>
  <si>
    <t>Mejoras en Avenida Artigas, ciudad de Bella Unión.</t>
  </si>
  <si>
    <t>Reacondicionamiento Accesos a la ciudad de Artigas - 2ª ETAPA</t>
  </si>
  <si>
    <t>Mejora ambiental</t>
  </si>
  <si>
    <t>Recuperación de pasivos ambientales y protección de franjas costeras. Disposición de residuos sólidos urbanos. Obras relativas a la gestión de aguas pluviales, macro drenajes y saneamiento</t>
  </si>
  <si>
    <t>-</t>
  </si>
  <si>
    <t>MATRIZ DE RESULTADOS Y PRODUCTOS</t>
  </si>
  <si>
    <t>Objetivo del Programa:</t>
  </si>
  <si>
    <t>Contribuir a la mejora de la gestión fiscal y de la inversión pública de los Gobiernos Departamentales</t>
  </si>
  <si>
    <t>Impacto</t>
  </si>
  <si>
    <t>Indicador</t>
  </si>
  <si>
    <t>Línea de base</t>
  </si>
  <si>
    <t>Meta final</t>
  </si>
  <si>
    <t>Observaciones</t>
  </si>
  <si>
    <t>A.  Ingresos generados en el Departamento sobre el total de ingresos, aumentados</t>
  </si>
  <si>
    <t>XX porcentaje de incremento</t>
  </si>
  <si>
    <t>BID: evidencias</t>
  </si>
  <si>
    <t>La meta va a estar entre el 3 y 5%</t>
  </si>
  <si>
    <t>Resultados</t>
  </si>
  <si>
    <t>1. Precio de bienes inmobiliarios en las áreas intervenidas incrementado</t>
  </si>
  <si>
    <t>XX puntos porcentuales promedio de incremento real del precio, en pesos uruguayos, del m2 de las áreas intervenidas respecto a las áreas sin intervención</t>
  </si>
  <si>
    <t>BID evidencias a partir de estudios externos existentes. PDGS Estudio San Cono como apoyo</t>
  </si>
  <si>
    <t>Puede ser la misma área pre-intervención (pre y post intervención).</t>
  </si>
  <si>
    <t>2.  Recaudación de la contribución inmobiliaria incrementada/(Morosidad disminuida)</t>
  </si>
  <si>
    <t>XX puntos porcentuales de incremento porcentual de la recaudación en términos reales sobre el promedio porcentual de los cuatro últimos años</t>
  </si>
  <si>
    <t>BID: evidencias  PDGS: SUCIVE (Martín)/ Morosidad en las ID</t>
  </si>
  <si>
    <t>Tendencia de crecimiento en los últimos 6 años (otu.opp.gob.uy). Se realizará una discriminación entre lo que resulte por la mejora en la gestión de cobro de la que se produce eventualmente por actualización de los valores catastrales. La meta va a estar entre el 3 y 5%</t>
  </si>
  <si>
    <t>3. Tiempo de demora en la entrega de información financiera reducido</t>
  </si>
  <si>
    <t>50%de reducción en el tiempo de la disponibilidad de la información financiera</t>
  </si>
  <si>
    <t>8 meses promedio</t>
  </si>
  <si>
    <t>4 meses promedio</t>
  </si>
  <si>
    <t>1/N* Ʃ (Fecha de recibida - fecha de solicitada). Refiere a la información que formara parte de la matriz de monitoreo</t>
  </si>
  <si>
    <t>4. Reducción de la duración de los procesos de adquisición para la ejecución de proyectos de inversión.</t>
  </si>
  <si>
    <t>Reducción del tiempo de transcurrido desde la solicitud de no objeción al BID ( al pliego y al proyecto)  y la fecha de contratación de la empresa constructora.</t>
  </si>
  <si>
    <t>400 días promedio en el PDGS</t>
  </si>
  <si>
    <t>240 días</t>
  </si>
  <si>
    <t>1/N* Ʃ (Fecha de contratación a empresa constructora - Fecha de nota de solicitud de NOB)</t>
  </si>
  <si>
    <t>5. Mejora en la capacidad de planificación y presupuestación</t>
  </si>
  <si>
    <t>Diferencia entre el precio de oficina (actualizado al momento de la licitación) y el monto adjudicado</t>
  </si>
  <si>
    <t>12% (PDGS)</t>
  </si>
  <si>
    <t>Ʃ (Precio de oficina i/Suma total precios de oficina)* (Precio adjudicado  i – Precio de oficina i)</t>
  </si>
  <si>
    <t>Productos</t>
  </si>
  <si>
    <t>2017                   (6 meses)</t>
  </si>
  <si>
    <t>2022             (6 meses)</t>
  </si>
  <si>
    <t>Componente 1. Fortalecimiento de la gestión fiscal y de las finanzas departamentales</t>
  </si>
  <si>
    <t>1.      Nº de gobiernos departamentales que canalizan la recaudación por contribución catastral por un sistema de cobro centralizado</t>
  </si>
  <si>
    <t>Mejora de la gestión de cobranza</t>
  </si>
  <si>
    <t>2.      Nº de departamentos con actualización dinámica del vínculo registro-catastro (propiedad) implementada</t>
  </si>
  <si>
    <t>3.      Nº de departamentos con estudios para la actualización de valores catastrales</t>
  </si>
  <si>
    <t>4.      Nº de gobiernos departamentales que aplican el plan de cuentas único</t>
  </si>
  <si>
    <t>5.      Nº de gobiernos departamentales que realizan su gestión financiera por medio de sistemas de información financiera integrales y con criterios unificados</t>
  </si>
  <si>
    <t>6.      Sistema de monitoreo de las finanzas departamentales desarrollado e implementado</t>
  </si>
  <si>
    <t>7.      Nº de estudios para el fortalecimiento de la gestión del gasto, la gestión por resultados y costeo de los servicios</t>
  </si>
  <si>
    <t>8.      Nº de gobiernos departamentales capacitados en la implementación de instrumentos de gestión de riesgo</t>
  </si>
  <si>
    <t>9.      Nº de gobiernos departamentales que cuentan con proyectos de mitigación de riesgos y adaptación al cambio climático</t>
  </si>
  <si>
    <t>Componente 2: Inversiones para el desarrollo subnacional</t>
  </si>
  <si>
    <t>10.  Nº de proyectos de inversión con estudios de preinversión</t>
  </si>
  <si>
    <t>Proyectos financiados Fondo de Asignación Inicial</t>
  </si>
  <si>
    <t>11.  Nº de proyectos de inversión con dirección de obra</t>
  </si>
  <si>
    <t>12.  Nº de proyectos con la recepción provisoria de fin de obra</t>
  </si>
  <si>
    <t>13.  Nº de proyectos financiados con el Fondo Concursable</t>
  </si>
  <si>
    <t>TOTAL USD</t>
  </si>
  <si>
    <t>BID USD</t>
  </si>
  <si>
    <t>NACIONAL USD</t>
  </si>
  <si>
    <t>PROGRAMA DE DESARROLLO Y FORTALECIMIENTO DE LA GESTIÓN FISCAL Y DE SERVICIOS SUBNACIONAL</t>
  </si>
  <si>
    <t>Fotalecimiento de la gestión fiscal  y de inversión de los gobiernos subnacionales</t>
  </si>
  <si>
    <t>1.1</t>
  </si>
  <si>
    <t>1.2</t>
  </si>
  <si>
    <t>Inversiones para el desarrollo subnacional</t>
  </si>
  <si>
    <t>2.1</t>
  </si>
  <si>
    <t>Formulación de proyectos de inversión</t>
  </si>
  <si>
    <t>2.2</t>
  </si>
  <si>
    <t>Ejecución de proyectos de inversion</t>
  </si>
  <si>
    <t>2.2.1</t>
  </si>
  <si>
    <t>Fondo de Asignación Inicial</t>
  </si>
  <si>
    <t>2.2.2</t>
  </si>
  <si>
    <t>Fondo concursable</t>
  </si>
  <si>
    <t>2.3</t>
  </si>
  <si>
    <t>Dirección de obra</t>
  </si>
  <si>
    <t>2.4</t>
  </si>
  <si>
    <t>Supervisión, control de calidad y otras acciones para el fortalecimiento de la gestión de la inversión subnacional</t>
  </si>
  <si>
    <t>Administración, monitoreo y otros gastos de funcionamiento</t>
  </si>
  <si>
    <t>3.1</t>
  </si>
  <si>
    <t>Unidad Coordinadora</t>
  </si>
  <si>
    <t>3.2</t>
  </si>
  <si>
    <t>Evaluación intermedia y final; Auditoría</t>
  </si>
  <si>
    <t>Imprevistos</t>
  </si>
  <si>
    <t>Consultores staff permanente</t>
  </si>
  <si>
    <t>Honorario mensual 2016 (con IVA) $U</t>
  </si>
  <si>
    <t>Honorario anual $U</t>
  </si>
  <si>
    <t>Honorario anual en USD</t>
  </si>
  <si>
    <t>Viáticos</t>
  </si>
  <si>
    <t>Honorario 5 años en USD + Viáticos</t>
  </si>
  <si>
    <t>Coordinador general</t>
  </si>
  <si>
    <t>Coordinador Fortalecimiento</t>
  </si>
  <si>
    <t>Coordinador Inversiones</t>
  </si>
  <si>
    <t>Coordinador Áreas de Apoyo</t>
  </si>
  <si>
    <t>Responsable Adquisiciones</t>
  </si>
  <si>
    <t>Asistente de  Adquisiciones</t>
  </si>
  <si>
    <t>Asistente de  Adquisiciones refuerzo Caminos Rurales Productivos</t>
  </si>
  <si>
    <t>Responsable Financiero contable</t>
  </si>
  <si>
    <t>Adjunto Financiero contable</t>
  </si>
  <si>
    <t>Asistente de  Financiero contable refuerzo Caminos Rurales Productivos</t>
  </si>
  <si>
    <t>Responsable Monitoreo y Evaluación</t>
  </si>
  <si>
    <t>Asistente Monitoreo y Evaluación</t>
  </si>
  <si>
    <t>Asistente administrativo experto</t>
  </si>
  <si>
    <t>SUBTOTAL</t>
  </si>
  <si>
    <t>Fortalecimiento</t>
  </si>
  <si>
    <t>1 Consultor especialista en finanzas departamentales</t>
  </si>
  <si>
    <t>1.1.1</t>
  </si>
  <si>
    <t>1 Consultor especialista en sistemas de infromación financiera departamental</t>
  </si>
  <si>
    <t>1.1.2</t>
  </si>
  <si>
    <t>1 Consultor especialista en gestión de riesgo</t>
  </si>
  <si>
    <t>1.2.1</t>
  </si>
  <si>
    <t>1 Consultor especialista en gestión por resultados</t>
  </si>
  <si>
    <t>1.1.3</t>
  </si>
  <si>
    <t>1 Consultor informático</t>
  </si>
  <si>
    <t>1 Consultor a definir</t>
  </si>
  <si>
    <t>Inversiones</t>
  </si>
  <si>
    <t>1 Consultor especialistas en supervisión de proyectos de inversión en infraestructura</t>
  </si>
  <si>
    <t>2.4.1</t>
  </si>
  <si>
    <t>TOTAL</t>
  </si>
  <si>
    <t>Nº</t>
  </si>
  <si>
    <t>Línea de trabajo</t>
  </si>
  <si>
    <t>Fecha estimada de cumplimiento</t>
  </si>
  <si>
    <t>Plazo Ejecución (meses)</t>
  </si>
  <si>
    <t>Cantidad días</t>
  </si>
  <si>
    <t>Duración</t>
  </si>
  <si>
    <t>Costo Total
US$</t>
  </si>
  <si>
    <t>%</t>
  </si>
  <si>
    <t>Fuente de Financiamiento (US$)</t>
  </si>
  <si>
    <t>Costo Total</t>
  </si>
  <si>
    <t>Días</t>
  </si>
  <si>
    <t>Fin</t>
  </si>
  <si>
    <t>BID</t>
  </si>
  <si>
    <t>Local</t>
  </si>
  <si>
    <t>General</t>
  </si>
  <si>
    <t>2.1.1</t>
  </si>
  <si>
    <t>3.1.1</t>
  </si>
  <si>
    <t>TOTAL GENERAL</t>
  </si>
  <si>
    <t>Ejecución en miles de USD/ miles de $U</t>
  </si>
  <si>
    <t>PDGS 1 Inversiones + PDGS2 total en USD</t>
  </si>
  <si>
    <t>PDGs 2  total en USD</t>
  </si>
  <si>
    <t>PDGS 1 Inversiones + PDGS2 total en $U</t>
  </si>
  <si>
    <t>PDGs 2  total en $U</t>
  </si>
  <si>
    <t>Precio de oficina</t>
  </si>
  <si>
    <t>Adjudicado</t>
  </si>
  <si>
    <t>Ponderador</t>
  </si>
  <si>
    <t>Diferencia precio adjudicado- precio de oficina</t>
  </si>
  <si>
    <t>(Precio adjudicado / precio de oficina)-1</t>
  </si>
  <si>
    <t>PONDERADO(Precio adjudicado / precio de oficina)-1</t>
  </si>
  <si>
    <t>Ejecución en miles de USD</t>
  </si>
  <si>
    <t>PDGS1</t>
  </si>
  <si>
    <t>PDGS2</t>
  </si>
  <si>
    <t>FC PDGS2</t>
  </si>
  <si>
    <t>Gestión  tributaria y financiera</t>
  </si>
  <si>
    <t>Gestion de la inversion y de riesgos climáticos</t>
  </si>
  <si>
    <t>Inicio</t>
  </si>
  <si>
    <t>1.3.1</t>
  </si>
  <si>
    <t>Informes de auditoria tecnica independiente de calidad entregados a EBITAN</t>
  </si>
  <si>
    <t>Monitoreo de la ejecución del programa</t>
  </si>
  <si>
    <t>Consultoría para el fortalecimiento de la EBITAN</t>
  </si>
  <si>
    <t>Diseño del Programa de fortalecimiento</t>
  </si>
  <si>
    <t>Plan de Ejecución del Programa (PEP) - Construcción del Túnel de Agua Negra - RG-L1116</t>
  </si>
  <si>
    <t>3.2.2</t>
  </si>
  <si>
    <t>Componente 3. Construcción y Supervisión</t>
  </si>
  <si>
    <t>Construcción</t>
  </si>
  <si>
    <t>Supervisión y monitoreo</t>
  </si>
  <si>
    <t>Asistencia técnica</t>
  </si>
  <si>
    <t>Componente 2. Apoyo a las unidades técnicas del proyecto: vialidad nacional y gobierno regional</t>
  </si>
  <si>
    <t>Componente 1. Soporte técnico y de gestión de EBITAN</t>
  </si>
  <si>
    <t>Gestión ambiental, social y de comunicación</t>
  </si>
  <si>
    <t>1.4.1</t>
  </si>
  <si>
    <t>Formación de comité ejecutivo</t>
  </si>
  <si>
    <t>Formación de unidad de auditoria permanente</t>
  </si>
  <si>
    <t>Informes ambientales, sociales entregados a EBITAN</t>
  </si>
  <si>
    <t>1.4.2</t>
  </si>
  <si>
    <t>Programas de comunicación</t>
  </si>
  <si>
    <t>Informes de asistencias técnicas especializadas</t>
  </si>
  <si>
    <t>Acta de formación del comité ejecutivo</t>
  </si>
  <si>
    <t>Instalaciones del obrador, estaciones de transmisión, portales de túnel y pozo de ventilación</t>
  </si>
  <si>
    <t>Plan Operativo Anual (POA) - Construcción del Túnel de Agua Negra - RG-L1116</t>
  </si>
  <si>
    <t>x</t>
  </si>
  <si>
    <t>Obra civil de la Estación de Transformación</t>
  </si>
  <si>
    <t>3.1.2</t>
  </si>
  <si>
    <t>Instalación del Obrador</t>
  </si>
  <si>
    <t>3.1.3</t>
  </si>
  <si>
    <t>Trabajos externos: acceso provisorio</t>
  </si>
  <si>
    <t>3.1.4</t>
  </si>
  <si>
    <t>Acceso y obrador Pozo</t>
  </si>
  <si>
    <t>3.1.5</t>
  </si>
  <si>
    <t>Perforación sondeo Pozo</t>
  </si>
  <si>
    <t>3.1.6</t>
  </si>
  <si>
    <t>Portal minero Túnel Sur</t>
  </si>
  <si>
    <t>3.1.7</t>
  </si>
  <si>
    <t>Portal minero Túnel Norte</t>
  </si>
  <si>
    <t>3.1.8</t>
  </si>
  <si>
    <t>Portal minero túnel de ventilación</t>
  </si>
  <si>
    <t>1.5.1</t>
  </si>
  <si>
    <t>1.5.2</t>
  </si>
  <si>
    <t>Administración del programa</t>
  </si>
  <si>
    <t>Administración de bienes (Art de librería, hardware, software y otros insumos)</t>
  </si>
  <si>
    <t>Pasajes y viáticos de técnicos dependiente sde la EBITAN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</si>
</sst>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_);_(@_)"/>
    <numFmt numFmtId="165" formatCode="0.0%"/>
    <numFmt numFmtId="166" formatCode="0.0"/>
  </numFmts>
  <fonts count="17" x14ac:knownFonts="1">
    <font>
      <sz val="11"/>
      <color rgb="FF000000"/>
      <name val="Calibri"/>
      <family val="2"/>
      <charset val="1"/>
    </font>
    <font>
      <b/>
      <sz val="11"/>
      <color rgb="FF000000"/>
      <name val="Calibri"/>
      <family val="2"/>
      <charset val="1"/>
    </font>
    <font>
      <sz val="11"/>
      <color rgb="FFFF0000"/>
      <name val="Calibri"/>
      <family val="2"/>
      <charset val="1"/>
    </font>
    <font>
      <b/>
      <sz val="11"/>
      <color rgb="FF000000"/>
      <name val="Times New Roman"/>
      <family val="1"/>
      <charset val="1"/>
    </font>
    <font>
      <sz val="11"/>
      <color rgb="FF000000"/>
      <name val="Times New Roman"/>
      <family val="1"/>
      <charset val="1"/>
    </font>
    <font>
      <b/>
      <u/>
      <sz val="11"/>
      <color rgb="FF000000"/>
      <name val="Times New Roman"/>
      <family val="1"/>
      <charset val="1"/>
    </font>
    <font>
      <sz val="11"/>
      <name val="Times New Roman"/>
      <family val="1"/>
      <charset val="1"/>
    </font>
    <font>
      <b/>
      <u/>
      <sz val="11"/>
      <name val="Times New Roman"/>
      <family val="1"/>
      <charset val="1"/>
    </font>
    <font>
      <sz val="11"/>
      <name val="Calibri"/>
      <family val="2"/>
      <charset val="1"/>
    </font>
    <font>
      <sz val="10"/>
      <name val="Arial"/>
      <family val="2"/>
      <charset val="1"/>
    </font>
    <font>
      <sz val="11"/>
      <color rgb="FF000000"/>
      <name val="Calibri"/>
      <family val="2"/>
      <charset val="1"/>
    </font>
    <font>
      <sz val="11"/>
      <name val="Calibri"/>
      <family val="2"/>
      <scheme val="minor"/>
    </font>
    <font>
      <b/>
      <sz val="11"/>
      <name val="Calibri"/>
      <family val="2"/>
      <scheme val="minor"/>
    </font>
    <font>
      <sz val="11"/>
      <color rgb="FF000000"/>
      <name val="Calibri"/>
      <family val="2"/>
      <scheme val="minor"/>
    </font>
    <font>
      <sz val="9"/>
      <color rgb="FF000000"/>
      <name val="Calibri"/>
      <family val="2"/>
      <charset val="1"/>
    </font>
    <font>
      <b/>
      <sz val="9"/>
      <color rgb="FF000000"/>
      <name val="Calibri"/>
      <family val="2"/>
      <charset val="1"/>
    </font>
    <font>
      <b/>
      <sz val="11"/>
      <color rgb="FF000000"/>
      <name val="Calibri"/>
      <family val="2"/>
    </font>
  </fonts>
  <fills count="12">
    <fill>
      <patternFill patternType="none"/>
    </fill>
    <fill>
      <patternFill patternType="gray125"/>
    </fill>
    <fill>
      <patternFill patternType="solid">
        <fgColor rgb="FFBDD7EE"/>
        <bgColor rgb="FFD6DCE5"/>
      </patternFill>
    </fill>
    <fill>
      <patternFill patternType="solid">
        <fgColor rgb="FFFBE5D6"/>
        <bgColor rgb="FFF2F2F2"/>
      </patternFill>
    </fill>
    <fill>
      <patternFill patternType="solid">
        <fgColor rgb="FF5F5F60"/>
        <bgColor rgb="FF595959"/>
      </patternFill>
    </fill>
    <fill>
      <patternFill patternType="solid">
        <fgColor rgb="FFF2F2F2"/>
        <bgColor rgb="FFFFFFFF"/>
      </patternFill>
    </fill>
    <fill>
      <patternFill patternType="solid">
        <fgColor rgb="FFD9D9D9"/>
        <bgColor rgb="FFD6DCE5"/>
      </patternFill>
    </fill>
    <fill>
      <patternFill patternType="solid">
        <fgColor rgb="FFBFBFBF"/>
        <bgColor rgb="FFBDD7EE"/>
      </patternFill>
    </fill>
    <fill>
      <patternFill patternType="solid">
        <fgColor rgb="FFFFFFFF"/>
        <bgColor rgb="FFF2F2F2"/>
      </patternFill>
    </fill>
    <fill>
      <patternFill patternType="solid">
        <fgColor rgb="FFA6A6A6"/>
        <bgColor rgb="FF8FAADC"/>
      </patternFill>
    </fill>
    <fill>
      <patternFill patternType="solid">
        <fgColor rgb="FF8497B0"/>
        <bgColor rgb="FF8FAADC"/>
      </patternFill>
    </fill>
    <fill>
      <patternFill patternType="solid">
        <fgColor rgb="FFD6DCE5"/>
        <bgColor rgb="FFD9D9D9"/>
      </patternFill>
    </fill>
  </fills>
  <borders count="50">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right/>
      <top style="thin">
        <color auto="1"/>
      </top>
      <bottom/>
      <diagonal/>
    </border>
    <border>
      <left style="thin">
        <color auto="1"/>
      </left>
      <right style="thin">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right style="medium">
        <color indexed="64"/>
      </right>
      <top/>
      <bottom/>
      <diagonal/>
    </border>
    <border>
      <left style="medium">
        <color auto="1"/>
      </left>
      <right/>
      <top/>
      <bottom style="thin">
        <color auto="1"/>
      </bottom>
      <diagonal/>
    </border>
    <border>
      <left style="medium">
        <color auto="1"/>
      </left>
      <right/>
      <top style="medium">
        <color auto="1"/>
      </top>
      <bottom/>
      <diagonal/>
    </border>
    <border>
      <left style="thin">
        <color auto="1"/>
      </left>
      <right style="medium">
        <color auto="1"/>
      </right>
      <top/>
      <bottom style="thin">
        <color auto="1"/>
      </bottom>
      <diagonal/>
    </border>
  </borders>
  <cellStyleXfs count="6">
    <xf numFmtId="0" fontId="0" fillId="0" borderId="0"/>
    <xf numFmtId="164" fontId="10" fillId="0" borderId="0" applyBorder="0" applyProtection="0"/>
    <xf numFmtId="9" fontId="10" fillId="0" borderId="0" applyBorder="0" applyProtection="0"/>
    <xf numFmtId="0" fontId="9" fillId="0" borderId="0"/>
    <xf numFmtId="0" fontId="10" fillId="0" borderId="0"/>
    <xf numFmtId="9" fontId="10" fillId="0" borderId="0" applyBorder="0" applyProtection="0"/>
  </cellStyleXfs>
  <cellXfs count="256">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7" xfId="0" applyFont="1" applyBorder="1" applyAlignment="1">
      <alignment horizontal="left" vertical="center" wrapText="1"/>
    </xf>
    <xf numFmtId="0" fontId="1" fillId="0" borderId="0" xfId="0" applyFont="1"/>
    <xf numFmtId="0" fontId="0" fillId="0" borderId="10" xfId="0" applyFont="1" applyBorder="1" applyAlignment="1">
      <alignment horizontal="center" vertical="center" wrapText="1"/>
    </xf>
    <xf numFmtId="0" fontId="0" fillId="0" borderId="12" xfId="0" applyFont="1" applyBorder="1"/>
    <xf numFmtId="0" fontId="0" fillId="0" borderId="13" xfId="0" applyFont="1" applyBorder="1"/>
    <xf numFmtId="0" fontId="0" fillId="0" borderId="14" xfId="0" applyFont="1" applyBorder="1"/>
    <xf numFmtId="0" fontId="0" fillId="0" borderId="15" xfId="0" applyFont="1" applyBorder="1"/>
    <xf numFmtId="0" fontId="0" fillId="0" borderId="16" xfId="0" applyFont="1" applyBorder="1"/>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xf numFmtId="0" fontId="0" fillId="0" borderId="19" xfId="0" applyFont="1" applyBorder="1"/>
    <xf numFmtId="0" fontId="0" fillId="0" borderId="20" xfId="0" applyFont="1" applyBorder="1"/>
    <xf numFmtId="0" fontId="0" fillId="0" borderId="21" xfId="0" applyFont="1" applyBorder="1"/>
    <xf numFmtId="0" fontId="0" fillId="0" borderId="22" xfId="0" applyFont="1" applyBorder="1"/>
    <xf numFmtId="0" fontId="0" fillId="0" borderId="23" xfId="0" applyFont="1" applyBorder="1"/>
    <xf numFmtId="0" fontId="0" fillId="4" borderId="17" xfId="0" applyFill="1" applyBorder="1" applyAlignment="1">
      <alignment horizontal="center" vertical="center" wrapText="1"/>
    </xf>
    <xf numFmtId="0" fontId="0" fillId="4" borderId="11"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xf>
    <xf numFmtId="0" fontId="0" fillId="5" borderId="1" xfId="0" applyFont="1" applyFill="1" applyBorder="1" applyAlignment="1">
      <alignment vertical="center" wrapText="1"/>
    </xf>
    <xf numFmtId="0" fontId="1" fillId="0" borderId="0" xfId="0" applyFont="1" applyBorder="1" applyAlignment="1">
      <alignment vertical="center" wrapText="1"/>
    </xf>
    <xf numFmtId="0" fontId="0" fillId="0" borderId="0" xfId="0" applyBorder="1" applyAlignment="1">
      <alignment horizontal="center" vertical="center" wrapText="1"/>
    </xf>
    <xf numFmtId="0" fontId="1" fillId="6" borderId="1" xfId="0" applyFont="1" applyFill="1" applyBorder="1" applyAlignment="1">
      <alignment vertical="center" wrapText="1"/>
    </xf>
    <xf numFmtId="0" fontId="1" fillId="6" borderId="2" xfId="0" applyFont="1" applyFill="1" applyBorder="1" applyAlignment="1">
      <alignment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2" fillId="0" borderId="26" xfId="0" applyFont="1" applyBorder="1" applyAlignment="1">
      <alignment horizontal="center" vertical="center"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0" xfId="0" applyFont="1" applyBorder="1" applyAlignment="1">
      <alignment vertical="center" wrapText="1"/>
    </xf>
    <xf numFmtId="0" fontId="0" fillId="0" borderId="0" xfId="0" applyBorder="1"/>
    <xf numFmtId="10" fontId="2" fillId="0" borderId="26" xfId="0" applyNumberFormat="1" applyFont="1" applyBorder="1" applyAlignment="1">
      <alignment horizontal="center" vertical="center" wrapText="1"/>
    </xf>
    <xf numFmtId="0" fontId="1" fillId="7" borderId="1" xfId="0" applyFont="1" applyFill="1" applyBorder="1" applyAlignment="1">
      <alignment vertical="center" wrapText="1"/>
    </xf>
    <xf numFmtId="0" fontId="1" fillId="7" borderId="2" xfId="0" applyFont="1" applyFill="1" applyBorder="1" applyAlignment="1">
      <alignment vertical="center" wrapText="1"/>
    </xf>
    <xf numFmtId="0" fontId="1" fillId="7" borderId="2" xfId="0" applyFont="1" applyFill="1" applyBorder="1" applyAlignment="1">
      <alignment horizontal="center" vertical="center" wrapText="1"/>
    </xf>
    <xf numFmtId="0" fontId="0" fillId="0" borderId="25" xfId="0" applyFont="1" applyBorder="1" applyAlignment="1">
      <alignment horizontal="left" vertical="center" wrapText="1"/>
    </xf>
    <xf numFmtId="0" fontId="0" fillId="0" borderId="26" xfId="0" applyFont="1" applyBorder="1" applyAlignment="1">
      <alignment vertical="center" wrapText="1"/>
    </xf>
    <xf numFmtId="0" fontId="3" fillId="8" borderId="0" xfId="0" applyFont="1" applyFill="1" applyBorder="1" applyAlignment="1">
      <alignment horizontal="center" vertical="center" wrapText="1"/>
    </xf>
    <xf numFmtId="0" fontId="4" fillId="9" borderId="27" xfId="0" applyFont="1" applyFill="1" applyBorder="1" applyAlignment="1">
      <alignment horizontal="center" vertical="center"/>
    </xf>
    <xf numFmtId="0" fontId="4" fillId="9" borderId="27" xfId="0" applyFont="1" applyFill="1" applyBorder="1" applyAlignment="1">
      <alignment horizontal="center" vertical="center" wrapText="1"/>
    </xf>
    <xf numFmtId="3" fontId="3" fillId="9" borderId="27" xfId="0" applyNumberFormat="1" applyFont="1" applyFill="1" applyBorder="1" applyAlignment="1">
      <alignment vertical="center"/>
    </xf>
    <xf numFmtId="3" fontId="3" fillId="9" borderId="27" xfId="0" applyNumberFormat="1" applyFont="1" applyFill="1" applyBorder="1" applyAlignment="1">
      <alignment horizontal="center" vertical="center"/>
    </xf>
    <xf numFmtId="3" fontId="0" fillId="0" borderId="0" xfId="0" applyNumberFormat="1"/>
    <xf numFmtId="0" fontId="4" fillId="7" borderId="27" xfId="0" applyFont="1" applyFill="1" applyBorder="1" applyAlignment="1">
      <alignment horizontal="left" wrapText="1"/>
    </xf>
    <xf numFmtId="0" fontId="5" fillId="7" borderId="27" xfId="0" applyFont="1" applyFill="1" applyBorder="1" applyAlignment="1">
      <alignment vertical="center" wrapText="1"/>
    </xf>
    <xf numFmtId="3" fontId="5" fillId="7" borderId="27" xfId="0" applyNumberFormat="1" applyFont="1" applyFill="1" applyBorder="1"/>
    <xf numFmtId="3" fontId="5" fillId="7" borderId="27" xfId="0" applyNumberFormat="1" applyFont="1" applyFill="1" applyBorder="1" applyAlignment="1">
      <alignment horizontal="center"/>
    </xf>
    <xf numFmtId="0" fontId="4" fillId="0" borderId="27" xfId="0" applyFont="1" applyBorder="1" applyAlignment="1">
      <alignment horizontal="left" wrapText="1"/>
    </xf>
    <xf numFmtId="0" fontId="4" fillId="0" borderId="27" xfId="0" applyFont="1" applyBorder="1" applyAlignment="1">
      <alignment vertical="center" wrapText="1"/>
    </xf>
    <xf numFmtId="3" fontId="4" fillId="0" borderId="27" xfId="0" applyNumberFormat="1" applyFont="1" applyBorder="1"/>
    <xf numFmtId="0" fontId="3" fillId="0" borderId="27" xfId="0" applyFont="1" applyBorder="1" applyAlignment="1">
      <alignment vertical="center" wrapText="1"/>
    </xf>
    <xf numFmtId="3" fontId="3" fillId="0" borderId="27" xfId="0" applyNumberFormat="1" applyFont="1" applyBorder="1"/>
    <xf numFmtId="4" fontId="6" fillId="8" borderId="27" xfId="0" applyNumberFormat="1" applyFont="1" applyFill="1" applyBorder="1" applyAlignment="1">
      <alignment wrapText="1"/>
    </xf>
    <xf numFmtId="4" fontId="7" fillId="7" borderId="27" xfId="0" applyNumberFormat="1" applyFont="1" applyFill="1" applyBorder="1" applyAlignment="1">
      <alignment wrapText="1"/>
    </xf>
    <xf numFmtId="0" fontId="1" fillId="0" borderId="27" xfId="0" applyFont="1" applyBorder="1" applyAlignment="1">
      <alignment horizontal="left"/>
    </xf>
    <xf numFmtId="0" fontId="1" fillId="0" borderId="27" xfId="0" applyFont="1" applyBorder="1"/>
    <xf numFmtId="3" fontId="1" fillId="8" borderId="27" xfId="0" applyNumberFormat="1" applyFont="1" applyFill="1" applyBorder="1"/>
    <xf numFmtId="0" fontId="0" fillId="0" borderId="27" xfId="0" applyFont="1" applyBorder="1" applyAlignment="1">
      <alignment horizontal="left"/>
    </xf>
    <xf numFmtId="3" fontId="0" fillId="8" borderId="27" xfId="0" applyNumberFormat="1" applyFont="1" applyFill="1" applyBorder="1"/>
    <xf numFmtId="3" fontId="8" fillId="0" borderId="27" xfId="0" applyNumberFormat="1" applyFont="1" applyBorder="1"/>
    <xf numFmtId="3" fontId="0" fillId="8" borderId="28" xfId="0" applyNumberFormat="1" applyFont="1" applyFill="1" applyBorder="1"/>
    <xf numFmtId="0" fontId="1" fillId="0" borderId="8" xfId="0" applyFont="1" applyBorder="1" applyAlignment="1">
      <alignment horizontal="right"/>
    </xf>
    <xf numFmtId="0" fontId="1" fillId="0" borderId="24" xfId="0" applyFont="1" applyBorder="1" applyAlignment="1">
      <alignment horizontal="right"/>
    </xf>
    <xf numFmtId="3" fontId="1" fillId="0" borderId="2" xfId="0" applyNumberFormat="1" applyFont="1" applyBorder="1"/>
    <xf numFmtId="0" fontId="0" fillId="0" borderId="27" xfId="0" applyFont="1" applyBorder="1"/>
    <xf numFmtId="3" fontId="0" fillId="0" borderId="27" xfId="0" applyNumberFormat="1" applyBorder="1"/>
    <xf numFmtId="0" fontId="1" fillId="0" borderId="29" xfId="0" applyFont="1" applyBorder="1" applyAlignment="1">
      <alignment horizontal="right"/>
    </xf>
    <xf numFmtId="0" fontId="1" fillId="0" borderId="30" xfId="0" applyFont="1" applyBorder="1" applyAlignment="1">
      <alignment horizontal="right"/>
    </xf>
    <xf numFmtId="3" fontId="1" fillId="0" borderId="26" xfId="0" applyNumberFormat="1" applyFont="1" applyBorder="1"/>
    <xf numFmtId="1" fontId="0" fillId="0" borderId="0" xfId="0" applyNumberFormat="1"/>
    <xf numFmtId="1" fontId="0" fillId="0" borderId="0" xfId="0" applyNumberFormat="1" applyAlignment="1">
      <alignment horizontal="right"/>
    </xf>
    <xf numFmtId="9" fontId="10" fillId="0" borderId="0" xfId="2"/>
    <xf numFmtId="1" fontId="10" fillId="0" borderId="0" xfId="2" applyNumberFormat="1" applyBorder="1" applyProtection="1"/>
    <xf numFmtId="1" fontId="0" fillId="0" borderId="27" xfId="0" applyNumberFormat="1" applyBorder="1" applyAlignment="1">
      <alignment horizontal="center"/>
    </xf>
    <xf numFmtId="1" fontId="0" fillId="0" borderId="27" xfId="0" applyNumberFormat="1" applyFont="1" applyBorder="1" applyAlignment="1">
      <alignment horizontal="center" vertical="center" wrapText="1"/>
    </xf>
    <xf numFmtId="3" fontId="0" fillId="0" borderId="27" xfId="0" applyNumberFormat="1" applyBorder="1" applyAlignment="1">
      <alignment vertical="center"/>
    </xf>
    <xf numFmtId="0" fontId="1" fillId="7" borderId="18" xfId="0" applyFont="1" applyFill="1" applyBorder="1" applyAlignment="1">
      <alignment vertical="center" wrapText="1"/>
    </xf>
    <xf numFmtId="0" fontId="1" fillId="7" borderId="37" xfId="0" applyFont="1" applyFill="1" applyBorder="1" applyAlignment="1">
      <alignment vertical="center" wrapText="1"/>
    </xf>
    <xf numFmtId="0" fontId="1" fillId="7" borderId="19" xfId="0" applyFont="1" applyFill="1" applyBorder="1" applyAlignment="1">
      <alignment vertical="center" wrapText="1"/>
    </xf>
    <xf numFmtId="3" fontId="0" fillId="0" borderId="20" xfId="0" applyNumberFormat="1" applyBorder="1"/>
    <xf numFmtId="165" fontId="0" fillId="0" borderId="27" xfId="2" applyNumberFormat="1" applyFont="1" applyBorder="1" applyProtection="1"/>
    <xf numFmtId="165" fontId="0" fillId="0" borderId="21" xfId="2" applyNumberFormat="1" applyFont="1" applyBorder="1" applyProtection="1"/>
    <xf numFmtId="165" fontId="0" fillId="0" borderId="0" xfId="0" applyNumberFormat="1"/>
    <xf numFmtId="3" fontId="1" fillId="0" borderId="22" xfId="0" applyNumberFormat="1" applyFont="1" applyBorder="1"/>
    <xf numFmtId="3" fontId="1" fillId="0" borderId="39" xfId="0" applyNumberFormat="1" applyFont="1" applyBorder="1"/>
    <xf numFmtId="0" fontId="1" fillId="0" borderId="39" xfId="0" applyFont="1" applyBorder="1"/>
    <xf numFmtId="0" fontId="0" fillId="0" borderId="39" xfId="0" applyBorder="1"/>
    <xf numFmtId="165" fontId="1" fillId="0" borderId="39" xfId="2" applyNumberFormat="1" applyFont="1" applyBorder="1" applyProtection="1"/>
    <xf numFmtId="165" fontId="1" fillId="0" borderId="23" xfId="2" applyNumberFormat="1" applyFont="1" applyBorder="1" applyProtection="1"/>
    <xf numFmtId="0" fontId="0" fillId="0" borderId="27" xfId="0" applyBorder="1"/>
    <xf numFmtId="3" fontId="0" fillId="0" borderId="27" xfId="0" applyNumberFormat="1" applyFill="1" applyBorder="1" applyAlignment="1">
      <alignment vertical="center"/>
    </xf>
    <xf numFmtId="0" fontId="0" fillId="0" borderId="27" xfId="0" applyFill="1" applyBorder="1"/>
    <xf numFmtId="0" fontId="1" fillId="0" borderId="0" xfId="0" applyFont="1" applyBorder="1" applyAlignment="1"/>
    <xf numFmtId="1" fontId="11" fillId="8" borderId="27" xfId="0" applyNumberFormat="1" applyFont="1" applyFill="1" applyBorder="1" applyAlignment="1">
      <alignment horizontal="left" vertical="center" wrapText="1"/>
    </xf>
    <xf numFmtId="1" fontId="12" fillId="10" borderId="8" xfId="0" applyNumberFormat="1" applyFont="1" applyFill="1" applyBorder="1" applyAlignment="1">
      <alignment vertical="center"/>
    </xf>
    <xf numFmtId="1" fontId="12" fillId="10" borderId="24" xfId="0" applyNumberFormat="1" applyFont="1" applyFill="1" applyBorder="1" applyAlignment="1">
      <alignment vertical="center"/>
    </xf>
    <xf numFmtId="1" fontId="12" fillId="10" borderId="24" xfId="0" applyNumberFormat="1" applyFont="1" applyFill="1" applyBorder="1" applyAlignment="1">
      <alignment horizontal="left" vertical="center"/>
    </xf>
    <xf numFmtId="3" fontId="12" fillId="10" borderId="17" xfId="0" applyNumberFormat="1" applyFont="1" applyFill="1" applyBorder="1" applyAlignment="1">
      <alignment horizontal="right" vertical="center"/>
    </xf>
    <xf numFmtId="3" fontId="12" fillId="10" borderId="11" xfId="0" applyNumberFormat="1" applyFont="1" applyFill="1" applyBorder="1" applyAlignment="1">
      <alignment horizontal="right" vertical="center"/>
    </xf>
    <xf numFmtId="1" fontId="12" fillId="8" borderId="36" xfId="0" applyNumberFormat="1" applyFont="1" applyFill="1" applyBorder="1" applyAlignment="1">
      <alignment horizontal="center" vertical="center" wrapText="1"/>
    </xf>
    <xf numFmtId="1" fontId="12" fillId="8" borderId="28" xfId="0" applyNumberFormat="1" applyFont="1" applyFill="1" applyBorder="1" applyAlignment="1">
      <alignment horizontal="center" vertical="center" wrapText="1"/>
    </xf>
    <xf numFmtId="1" fontId="12" fillId="10" borderId="18" xfId="0" applyNumberFormat="1" applyFont="1" applyFill="1" applyBorder="1" applyAlignment="1">
      <alignment horizontal="center" vertical="center"/>
    </xf>
    <xf numFmtId="1" fontId="12" fillId="10" borderId="37" xfId="0" applyNumberFormat="1" applyFont="1" applyFill="1" applyBorder="1" applyAlignment="1">
      <alignment vertical="center"/>
    </xf>
    <xf numFmtId="3" fontId="12" fillId="10" borderId="37" xfId="0" applyNumberFormat="1" applyFont="1" applyFill="1" applyBorder="1" applyAlignment="1">
      <alignment horizontal="right" vertical="center" wrapText="1"/>
    </xf>
    <xf numFmtId="10" fontId="12" fillId="10" borderId="37" xfId="0" applyNumberFormat="1" applyFont="1" applyFill="1" applyBorder="1" applyAlignment="1">
      <alignment horizontal="right" vertical="center" wrapText="1"/>
    </xf>
    <xf numFmtId="166" fontId="12" fillId="11" borderId="20" xfId="0" applyNumberFormat="1" applyFont="1" applyFill="1" applyBorder="1" applyAlignment="1">
      <alignment horizontal="center" vertical="center" wrapText="1"/>
    </xf>
    <xf numFmtId="1" fontId="12" fillId="11" borderId="27" xfId="0" applyNumberFormat="1" applyFont="1" applyFill="1" applyBorder="1" applyAlignment="1">
      <alignment horizontal="left" vertical="center" wrapText="1"/>
    </xf>
    <xf numFmtId="1" fontId="12" fillId="11" borderId="27" xfId="0" applyNumberFormat="1" applyFont="1" applyFill="1" applyBorder="1" applyAlignment="1">
      <alignment horizontal="center" vertical="center"/>
    </xf>
    <xf numFmtId="3" fontId="12" fillId="11" borderId="27" xfId="0" applyNumberFormat="1" applyFont="1" applyFill="1" applyBorder="1" applyAlignment="1">
      <alignment horizontal="center" vertical="center"/>
    </xf>
    <xf numFmtId="3" fontId="12" fillId="11" borderId="27" xfId="0" applyNumberFormat="1" applyFont="1" applyFill="1" applyBorder="1" applyAlignment="1">
      <alignment horizontal="right" vertical="center" wrapText="1"/>
    </xf>
    <xf numFmtId="10" fontId="12" fillId="11" borderId="27" xfId="0" applyNumberFormat="1" applyFont="1" applyFill="1" applyBorder="1" applyAlignment="1">
      <alignment horizontal="right" vertical="center" wrapText="1"/>
    </xf>
    <xf numFmtId="1" fontId="11" fillId="8" borderId="20" xfId="0" applyNumberFormat="1" applyFont="1" applyFill="1" applyBorder="1" applyAlignment="1">
      <alignment horizontal="center" vertical="center" wrapText="1"/>
    </xf>
    <xf numFmtId="1" fontId="11" fillId="0" borderId="27" xfId="0" applyNumberFormat="1" applyFont="1" applyBorder="1" applyAlignment="1">
      <alignment vertical="center" wrapText="1"/>
    </xf>
    <xf numFmtId="1" fontId="13" fillId="8" borderId="27" xfId="0" applyNumberFormat="1" applyFont="1" applyFill="1" applyBorder="1" applyAlignment="1">
      <alignment horizontal="center" vertical="center"/>
    </xf>
    <xf numFmtId="3" fontId="11" fillId="0" borderId="27" xfId="0" applyNumberFormat="1" applyFont="1" applyBorder="1" applyAlignment="1">
      <alignment horizontal="center" vertical="center"/>
    </xf>
    <xf numFmtId="1" fontId="11" fillId="8" borderId="27" xfId="0" applyNumberFormat="1" applyFont="1" applyFill="1" applyBorder="1" applyAlignment="1">
      <alignment horizontal="center" vertical="center" wrapText="1"/>
    </xf>
    <xf numFmtId="3" fontId="11" fillId="8" borderId="27" xfId="1" applyNumberFormat="1" applyFont="1" applyFill="1" applyBorder="1" applyAlignment="1" applyProtection="1">
      <alignment horizontal="right" vertical="center" wrapText="1"/>
    </xf>
    <xf numFmtId="3" fontId="11" fillId="8" borderId="27" xfId="2" applyNumberFormat="1" applyFont="1" applyFill="1" applyBorder="1" applyAlignment="1" applyProtection="1">
      <alignment horizontal="right" vertical="center" wrapText="1"/>
    </xf>
    <xf numFmtId="3" fontId="11" fillId="8" borderId="27" xfId="0" applyNumberFormat="1" applyFont="1" applyFill="1" applyBorder="1" applyAlignment="1">
      <alignment horizontal="right" vertical="center" wrapText="1"/>
    </xf>
    <xf numFmtId="3" fontId="11" fillId="8" borderId="21" xfId="0" applyNumberFormat="1" applyFont="1" applyFill="1" applyBorder="1" applyAlignment="1">
      <alignment horizontal="right" vertical="center" wrapText="1"/>
    </xf>
    <xf numFmtId="3" fontId="12" fillId="11" borderId="27" xfId="2" applyNumberFormat="1" applyFont="1" applyFill="1" applyBorder="1" applyAlignment="1" applyProtection="1">
      <alignment horizontal="right" vertical="center" wrapText="1"/>
    </xf>
    <xf numFmtId="1" fontId="12" fillId="10" borderId="37" xfId="0" applyNumberFormat="1" applyFont="1" applyFill="1" applyBorder="1" applyAlignment="1">
      <alignment horizontal="center" vertical="center"/>
    </xf>
    <xf numFmtId="3" fontId="12" fillId="10" borderId="37" xfId="0" applyNumberFormat="1" applyFont="1" applyFill="1" applyBorder="1" applyAlignment="1">
      <alignment horizontal="right" vertical="center"/>
    </xf>
    <xf numFmtId="1" fontId="12" fillId="11" borderId="20" xfId="0" applyNumberFormat="1" applyFont="1" applyFill="1" applyBorder="1" applyAlignment="1">
      <alignment horizontal="center" vertical="center" wrapText="1"/>
    </xf>
    <xf numFmtId="3" fontId="12" fillId="11" borderId="21" xfId="0" applyNumberFormat="1" applyFont="1" applyFill="1" applyBorder="1" applyAlignment="1">
      <alignment horizontal="right" vertical="center" wrapText="1"/>
    </xf>
    <xf numFmtId="10" fontId="11" fillId="8" borderId="27" xfId="1" applyNumberFormat="1" applyFont="1" applyFill="1" applyBorder="1" applyAlignment="1" applyProtection="1">
      <alignment horizontal="right" vertical="center"/>
    </xf>
    <xf numFmtId="3" fontId="13" fillId="8" borderId="27" xfId="0" applyNumberFormat="1" applyFont="1" applyFill="1" applyBorder="1" applyAlignment="1">
      <alignment horizontal="right" vertical="center" wrapText="1"/>
    </xf>
    <xf numFmtId="3" fontId="13" fillId="8" borderId="21" xfId="0" applyNumberFormat="1" applyFont="1" applyFill="1" applyBorder="1" applyAlignment="1">
      <alignment horizontal="right" vertical="center" wrapText="1"/>
    </xf>
    <xf numFmtId="1" fontId="11" fillId="0" borderId="27" xfId="0" applyNumberFormat="1" applyFont="1" applyBorder="1" applyAlignment="1">
      <alignment horizontal="center" vertical="center" wrapText="1"/>
    </xf>
    <xf numFmtId="3" fontId="11" fillId="8" borderId="38" xfId="2" applyNumberFormat="1" applyFont="1" applyFill="1" applyBorder="1" applyAlignment="1" applyProtection="1">
      <alignment horizontal="right" vertical="center" wrapText="1"/>
    </xf>
    <xf numFmtId="1" fontId="12" fillId="10" borderId="31" xfId="0" applyNumberFormat="1" applyFont="1" applyFill="1" applyBorder="1" applyAlignment="1">
      <alignment horizontal="center" vertical="center"/>
    </xf>
    <xf numFmtId="1" fontId="12" fillId="10" borderId="32" xfId="0" applyNumberFormat="1" applyFont="1" applyFill="1" applyBorder="1" applyAlignment="1">
      <alignment vertical="center"/>
    </xf>
    <xf numFmtId="1" fontId="12" fillId="10" borderId="32" xfId="0" applyNumberFormat="1" applyFont="1" applyFill="1" applyBorder="1" applyAlignment="1">
      <alignment horizontal="center" vertical="center"/>
    </xf>
    <xf numFmtId="10" fontId="13" fillId="8" borderId="27" xfId="1" applyNumberFormat="1" applyFont="1" applyFill="1" applyBorder="1" applyAlignment="1" applyProtection="1">
      <alignment horizontal="right" vertical="center"/>
    </xf>
    <xf numFmtId="10" fontId="12" fillId="10" borderId="17" xfId="0" applyNumberFormat="1" applyFont="1" applyFill="1" applyBorder="1" applyAlignment="1">
      <alignment horizontal="right" vertical="center"/>
    </xf>
    <xf numFmtId="1" fontId="11" fillId="8" borderId="42" xfId="0" applyNumberFormat="1" applyFont="1" applyFill="1" applyBorder="1" applyAlignment="1">
      <alignment horizontal="center" vertical="center" wrapText="1"/>
    </xf>
    <xf numFmtId="1" fontId="11" fillId="0" borderId="43" xfId="0" applyNumberFormat="1" applyFont="1" applyBorder="1" applyAlignment="1">
      <alignment vertical="center" wrapText="1"/>
    </xf>
    <xf numFmtId="3" fontId="11" fillId="8" borderId="43" xfId="1" applyNumberFormat="1" applyFont="1" applyFill="1" applyBorder="1" applyAlignment="1" applyProtection="1">
      <alignment horizontal="right" vertical="center" wrapText="1"/>
    </xf>
    <xf numFmtId="3" fontId="11" fillId="8" borderId="43" xfId="2" applyNumberFormat="1" applyFont="1" applyFill="1" applyBorder="1" applyAlignment="1" applyProtection="1">
      <alignment horizontal="right" vertical="center" wrapText="1"/>
    </xf>
    <xf numFmtId="166" fontId="12" fillId="11" borderId="42" xfId="0" applyNumberFormat="1" applyFont="1" applyFill="1" applyBorder="1" applyAlignment="1">
      <alignment horizontal="center" vertical="center" wrapText="1"/>
    </xf>
    <xf numFmtId="1" fontId="12" fillId="11" borderId="43" xfId="0" applyNumberFormat="1" applyFont="1" applyFill="1" applyBorder="1" applyAlignment="1">
      <alignment horizontal="left" vertical="center" wrapText="1"/>
    </xf>
    <xf numFmtId="3" fontId="12" fillId="11" borderId="43" xfId="0" applyNumberFormat="1" applyFont="1" applyFill="1" applyBorder="1" applyAlignment="1">
      <alignment horizontal="right" vertical="center" wrapText="1"/>
    </xf>
    <xf numFmtId="1" fontId="0" fillId="0" borderId="0" xfId="0" applyNumberFormat="1" applyFill="1" applyBorder="1"/>
    <xf numFmtId="0" fontId="15" fillId="0" borderId="0" xfId="0" applyFont="1" applyFill="1" applyBorder="1" applyAlignment="1">
      <alignment wrapText="1"/>
    </xf>
    <xf numFmtId="0" fontId="14" fillId="0" borderId="0" xfId="0" applyFont="1" applyFill="1" applyBorder="1" applyAlignment="1">
      <alignment wrapText="1"/>
    </xf>
    <xf numFmtId="3" fontId="11" fillId="0" borderId="0" xfId="1" applyNumberFormat="1" applyFont="1" applyFill="1" applyBorder="1" applyAlignment="1" applyProtection="1">
      <alignment horizontal="right" vertical="center" wrapText="1"/>
    </xf>
    <xf numFmtId="9" fontId="10" fillId="0" borderId="0" xfId="2" applyFill="1" applyBorder="1"/>
    <xf numFmtId="1" fontId="0" fillId="0" borderId="0" xfId="0" applyNumberFormat="1" applyFill="1" applyBorder="1" applyAlignment="1">
      <alignment horizontal="right"/>
    </xf>
    <xf numFmtId="1" fontId="10" fillId="0" borderId="0" xfId="4" applyNumberFormat="1"/>
    <xf numFmtId="0" fontId="10" fillId="0" borderId="0" xfId="4"/>
    <xf numFmtId="1" fontId="12" fillId="8" borderId="36" xfId="4" applyNumberFormat="1" applyFont="1" applyFill="1" applyBorder="1" applyAlignment="1">
      <alignment horizontal="center" vertical="center" wrapText="1"/>
    </xf>
    <xf numFmtId="1" fontId="12" fillId="8" borderId="40" xfId="4" applyNumberFormat="1" applyFont="1" applyFill="1" applyBorder="1" applyAlignment="1">
      <alignment horizontal="center" vertical="center" wrapText="1"/>
    </xf>
    <xf numFmtId="0" fontId="10" fillId="0" borderId="8" xfId="4" applyBorder="1"/>
    <xf numFmtId="0" fontId="10" fillId="0" borderId="24" xfId="4" applyBorder="1"/>
    <xf numFmtId="1" fontId="10" fillId="0" borderId="24" xfId="4" applyNumberFormat="1" applyBorder="1"/>
    <xf numFmtId="1" fontId="10" fillId="0" borderId="2" xfId="4" applyNumberFormat="1" applyBorder="1"/>
    <xf numFmtId="1" fontId="12" fillId="10" borderId="44" xfId="4" applyNumberFormat="1" applyFont="1" applyFill="1" applyBorder="1" applyAlignment="1">
      <alignment horizontal="center" vertical="center"/>
    </xf>
    <xf numFmtId="1" fontId="12" fillId="10" borderId="18" xfId="4" applyNumberFormat="1" applyFont="1" applyFill="1" applyBorder="1" applyAlignment="1">
      <alignment vertical="center"/>
    </xf>
    <xf numFmtId="1" fontId="12" fillId="10" borderId="37" xfId="4" applyNumberFormat="1" applyFont="1" applyFill="1" applyBorder="1" applyAlignment="1">
      <alignment vertical="center"/>
    </xf>
    <xf numFmtId="1" fontId="12" fillId="10" borderId="19" xfId="4" applyNumberFormat="1" applyFont="1" applyFill="1" applyBorder="1" applyAlignment="1">
      <alignment vertical="center"/>
    </xf>
    <xf numFmtId="166" fontId="12" fillId="11" borderId="45" xfId="4" applyNumberFormat="1" applyFont="1" applyFill="1" applyBorder="1" applyAlignment="1">
      <alignment horizontal="center" vertical="center" wrapText="1"/>
    </xf>
    <xf numFmtId="1" fontId="12" fillId="11" borderId="20" xfId="4" applyNumberFormat="1" applyFont="1" applyFill="1" applyBorder="1" applyAlignment="1">
      <alignment horizontal="left" vertical="center" wrapText="1"/>
    </xf>
    <xf numFmtId="1" fontId="12" fillId="11" borderId="27" xfId="4" applyNumberFormat="1" applyFont="1" applyFill="1" applyBorder="1" applyAlignment="1">
      <alignment horizontal="center" vertical="center"/>
    </xf>
    <xf numFmtId="3" fontId="12" fillId="11" borderId="27" xfId="4" applyNumberFormat="1" applyFont="1" applyFill="1" applyBorder="1" applyAlignment="1">
      <alignment horizontal="center" vertical="center"/>
    </xf>
    <xf numFmtId="1" fontId="12" fillId="11" borderId="21" xfId="4" applyNumberFormat="1" applyFont="1" applyFill="1" applyBorder="1" applyAlignment="1">
      <alignment horizontal="center" vertical="center"/>
    </xf>
    <xf numFmtId="1" fontId="11" fillId="8" borderId="45" xfId="4" applyNumberFormat="1" applyFont="1" applyFill="1" applyBorder="1" applyAlignment="1">
      <alignment horizontal="center" vertical="center" wrapText="1"/>
    </xf>
    <xf numFmtId="1" fontId="11" fillId="0" borderId="20" xfId="4" applyNumberFormat="1" applyFont="1" applyBorder="1" applyAlignment="1">
      <alignment vertical="center" wrapText="1"/>
    </xf>
    <xf numFmtId="1" fontId="13" fillId="8" borderId="27" xfId="4" applyNumberFormat="1" applyFont="1" applyFill="1" applyBorder="1" applyAlignment="1">
      <alignment horizontal="center" vertical="center"/>
    </xf>
    <xf numFmtId="3" fontId="11" fillId="0" borderId="27" xfId="4" applyNumberFormat="1" applyFont="1" applyBorder="1" applyAlignment="1">
      <alignment horizontal="center" vertical="center"/>
    </xf>
    <xf numFmtId="1" fontId="11" fillId="8" borderId="27" xfId="4" applyNumberFormat="1" applyFont="1" applyFill="1" applyBorder="1" applyAlignment="1">
      <alignment horizontal="center" vertical="center" wrapText="1"/>
    </xf>
    <xf numFmtId="0" fontId="10" fillId="0" borderId="0" xfId="4" applyBorder="1"/>
    <xf numFmtId="1" fontId="10" fillId="0" borderId="0" xfId="5" applyNumberFormat="1" applyBorder="1" applyProtection="1"/>
    <xf numFmtId="1" fontId="10" fillId="0" borderId="0" xfId="4" applyNumberFormat="1" applyBorder="1"/>
    <xf numFmtId="1" fontId="10" fillId="0" borderId="46" xfId="4" applyNumberFormat="1" applyBorder="1"/>
    <xf numFmtId="1" fontId="11" fillId="8" borderId="47" xfId="4" applyNumberFormat="1" applyFont="1" applyFill="1" applyBorder="1" applyAlignment="1">
      <alignment horizontal="center" vertical="center" wrapText="1"/>
    </xf>
    <xf numFmtId="1" fontId="11" fillId="0" borderId="42" xfId="4" applyNumberFormat="1" applyFont="1" applyBorder="1" applyAlignment="1">
      <alignment vertical="center" wrapText="1"/>
    </xf>
    <xf numFmtId="166" fontId="12" fillId="11" borderId="47" xfId="4" applyNumberFormat="1" applyFont="1" applyFill="1" applyBorder="1" applyAlignment="1">
      <alignment horizontal="center" vertical="center" wrapText="1"/>
    </xf>
    <xf numFmtId="1" fontId="12" fillId="11" borderId="42" xfId="4" applyNumberFormat="1" applyFont="1" applyFill="1" applyBorder="1" applyAlignment="1">
      <alignment horizontal="left" vertical="center" wrapText="1"/>
    </xf>
    <xf numFmtId="1" fontId="12" fillId="10" borderId="37" xfId="4" applyNumberFormat="1" applyFont="1" applyFill="1" applyBorder="1" applyAlignment="1">
      <alignment horizontal="center" vertical="center"/>
    </xf>
    <xf numFmtId="1" fontId="12" fillId="11" borderId="45" xfId="4" applyNumberFormat="1" applyFont="1" applyFill="1" applyBorder="1" applyAlignment="1">
      <alignment horizontal="center" vertical="center" wrapText="1"/>
    </xf>
    <xf numFmtId="1" fontId="11" fillId="8" borderId="20" xfId="4" applyNumberFormat="1" applyFont="1" applyFill="1" applyBorder="1" applyAlignment="1">
      <alignment horizontal="left" vertical="center" wrapText="1"/>
    </xf>
    <xf numFmtId="1" fontId="12" fillId="10" borderId="48" xfId="4" applyNumberFormat="1" applyFont="1" applyFill="1" applyBorder="1" applyAlignment="1">
      <alignment horizontal="center" vertical="center"/>
    </xf>
    <xf numFmtId="1" fontId="12" fillId="10" borderId="31" xfId="4" applyNumberFormat="1" applyFont="1" applyFill="1" applyBorder="1" applyAlignment="1">
      <alignment vertical="center"/>
    </xf>
    <xf numFmtId="1" fontId="12" fillId="10" borderId="32" xfId="4" applyNumberFormat="1" applyFont="1" applyFill="1" applyBorder="1" applyAlignment="1">
      <alignment horizontal="center" vertical="center"/>
    </xf>
    <xf numFmtId="0" fontId="10" fillId="0" borderId="3" xfId="4" applyBorder="1"/>
    <xf numFmtId="1" fontId="11" fillId="0" borderId="27" xfId="4" applyNumberFormat="1" applyFont="1" applyBorder="1" applyAlignment="1">
      <alignment horizontal="center" vertical="center" wrapText="1"/>
    </xf>
    <xf numFmtId="1" fontId="11" fillId="8" borderId="22" xfId="4" applyNumberFormat="1" applyFont="1" applyFill="1" applyBorder="1" applyAlignment="1">
      <alignment horizontal="left" vertical="center" wrapText="1"/>
    </xf>
    <xf numFmtId="1" fontId="13" fillId="8" borderId="39" xfId="4" applyNumberFormat="1" applyFont="1" applyFill="1" applyBorder="1" applyAlignment="1">
      <alignment horizontal="center" vertical="center"/>
    </xf>
    <xf numFmtId="3" fontId="11" fillId="0" borderId="39" xfId="4" applyNumberFormat="1" applyFont="1" applyBorder="1" applyAlignment="1">
      <alignment horizontal="center" vertical="center"/>
    </xf>
    <xf numFmtId="1" fontId="11" fillId="0" borderId="39" xfId="4" applyNumberFormat="1" applyFont="1" applyBorder="1" applyAlignment="1">
      <alignment horizontal="center" vertical="center" wrapText="1"/>
    </xf>
    <xf numFmtId="1" fontId="10" fillId="0" borderId="30" xfId="4" applyNumberFormat="1" applyBorder="1"/>
    <xf numFmtId="1" fontId="10" fillId="0" borderId="26" xfId="4" applyNumberFormat="1" applyBorder="1"/>
    <xf numFmtId="1" fontId="10" fillId="0" borderId="0" xfId="4" applyNumberFormat="1" applyFill="1" applyBorder="1"/>
    <xf numFmtId="0" fontId="15" fillId="0" borderId="0" xfId="4" applyFont="1" applyFill="1" applyBorder="1" applyAlignment="1">
      <alignment wrapText="1"/>
    </xf>
    <xf numFmtId="0" fontId="14" fillId="0" borderId="0" xfId="4" applyFont="1" applyFill="1" applyBorder="1" applyAlignment="1">
      <alignment wrapText="1"/>
    </xf>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0" xfId="0" applyFont="1" applyBorder="1" applyAlignment="1">
      <alignment horizontal="center" vertical="center" wrapText="1"/>
    </xf>
    <xf numFmtId="0" fontId="0" fillId="3" borderId="9" xfId="0" applyFont="1" applyFill="1" applyBorder="1" applyAlignment="1">
      <alignment horizontal="center" vertical="center" wrapText="1"/>
    </xf>
    <xf numFmtId="0" fontId="0" fillId="3" borderId="11"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0" fillId="5"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1" fillId="6" borderId="1" xfId="0" applyFont="1" applyFill="1" applyBorder="1" applyAlignment="1">
      <alignment horizontal="left" vertical="center" wrapText="1"/>
    </xf>
    <xf numFmtId="0" fontId="3" fillId="9" borderId="27" xfId="0" applyFont="1" applyFill="1" applyBorder="1" applyAlignment="1">
      <alignment horizontal="left" vertical="center" wrapText="1"/>
    </xf>
    <xf numFmtId="1" fontId="12" fillId="8" borderId="35" xfId="0" applyNumberFormat="1" applyFont="1" applyFill="1" applyBorder="1" applyAlignment="1">
      <alignment horizontal="center" vertical="center" wrapText="1"/>
    </xf>
    <xf numFmtId="1" fontId="12" fillId="8" borderId="1" xfId="0" applyNumberFormat="1" applyFont="1" applyFill="1" applyBorder="1" applyAlignment="1">
      <alignment horizontal="center" vertical="center"/>
    </xf>
    <xf numFmtId="1" fontId="12" fillId="8" borderId="30" xfId="0" applyNumberFormat="1" applyFont="1" applyFill="1" applyBorder="1" applyAlignment="1">
      <alignment horizontal="center" vertical="center"/>
    </xf>
    <xf numFmtId="1" fontId="12" fillId="8" borderId="31" xfId="0" applyNumberFormat="1" applyFont="1" applyFill="1" applyBorder="1" applyAlignment="1">
      <alignment horizontal="center" vertical="center" wrapText="1"/>
    </xf>
    <xf numFmtId="1" fontId="12" fillId="8" borderId="32" xfId="0" applyNumberFormat="1" applyFont="1" applyFill="1" applyBorder="1" applyAlignment="1">
      <alignment horizontal="center" vertical="center" wrapText="1"/>
    </xf>
    <xf numFmtId="1" fontId="12" fillId="8" borderId="33" xfId="0" applyNumberFormat="1" applyFont="1" applyFill="1" applyBorder="1" applyAlignment="1">
      <alignment horizontal="center" vertical="center" wrapText="1"/>
    </xf>
    <xf numFmtId="1" fontId="12" fillId="8" borderId="41" xfId="0" applyNumberFormat="1" applyFont="1" applyFill="1" applyBorder="1" applyAlignment="1">
      <alignment horizontal="center" vertical="center" wrapText="1"/>
    </xf>
    <xf numFmtId="1" fontId="12" fillId="8" borderId="17" xfId="2" applyNumberFormat="1" applyFont="1" applyFill="1" applyBorder="1" applyAlignment="1" applyProtection="1">
      <alignment horizontal="center" vertical="center" wrapText="1"/>
    </xf>
    <xf numFmtId="1" fontId="12" fillId="8" borderId="34" xfId="0" applyNumberFormat="1" applyFont="1" applyFill="1" applyBorder="1" applyAlignment="1">
      <alignment horizontal="center" vertical="center" wrapText="1"/>
    </xf>
    <xf numFmtId="1" fontId="16" fillId="0" borderId="24" xfId="4" applyNumberFormat="1" applyFont="1" applyBorder="1" applyAlignment="1">
      <alignment horizontal="center"/>
    </xf>
    <xf numFmtId="1" fontId="16" fillId="0" borderId="2" xfId="4" applyNumberFormat="1" applyFont="1" applyBorder="1" applyAlignment="1">
      <alignment horizontal="center"/>
    </xf>
    <xf numFmtId="1" fontId="12" fillId="8" borderId="3" xfId="4" applyNumberFormat="1" applyFont="1" applyFill="1" applyBorder="1" applyAlignment="1">
      <alignment horizontal="center" vertical="center"/>
    </xf>
    <xf numFmtId="1" fontId="12" fillId="8" borderId="0" xfId="4" applyNumberFormat="1" applyFont="1" applyFill="1" applyBorder="1" applyAlignment="1">
      <alignment horizontal="center" vertical="center"/>
    </xf>
    <xf numFmtId="1" fontId="12" fillId="8" borderId="30" xfId="4" applyNumberFormat="1" applyFont="1" applyFill="1" applyBorder="1" applyAlignment="1">
      <alignment horizontal="center" vertical="center"/>
    </xf>
    <xf numFmtId="1" fontId="12" fillId="8" borderId="31" xfId="4" applyNumberFormat="1" applyFont="1" applyFill="1" applyBorder="1" applyAlignment="1">
      <alignment horizontal="center" vertical="center" wrapText="1"/>
    </xf>
    <xf numFmtId="1" fontId="12" fillId="8" borderId="32" xfId="4" applyNumberFormat="1" applyFont="1" applyFill="1" applyBorder="1" applyAlignment="1">
      <alignment horizontal="center" vertical="center" wrapText="1"/>
    </xf>
    <xf numFmtId="1" fontId="12" fillId="8" borderId="33" xfId="4" applyNumberFormat="1" applyFont="1" applyFill="1" applyBorder="1" applyAlignment="1">
      <alignment horizontal="center" vertical="center" wrapText="1"/>
    </xf>
    <xf numFmtId="0" fontId="16" fillId="0" borderId="8" xfId="4" applyFont="1" applyBorder="1" applyAlignment="1">
      <alignment horizontal="center"/>
    </xf>
    <xf numFmtId="0" fontId="16" fillId="0" borderId="24" xfId="4" applyFont="1" applyBorder="1" applyAlignment="1">
      <alignment horizontal="center"/>
    </xf>
    <xf numFmtId="0" fontId="1" fillId="0" borderId="40" xfId="0" applyFont="1" applyBorder="1" applyAlignment="1">
      <alignment horizontal="center"/>
    </xf>
    <xf numFmtId="0" fontId="1" fillId="0" borderId="27" xfId="0" applyFont="1" applyBorder="1" applyAlignment="1">
      <alignment horizontal="center"/>
    </xf>
    <xf numFmtId="1" fontId="13" fillId="8" borderId="43" xfId="4" applyNumberFormat="1" applyFont="1" applyFill="1" applyBorder="1" applyAlignment="1">
      <alignment horizontal="center" vertical="center"/>
    </xf>
    <xf numFmtId="3" fontId="11" fillId="0" borderId="43" xfId="4" applyNumberFormat="1" applyFont="1" applyBorder="1" applyAlignment="1">
      <alignment horizontal="center" vertical="center"/>
    </xf>
    <xf numFmtId="0" fontId="0" fillId="0" borderId="0" xfId="4" applyFont="1" applyBorder="1"/>
    <xf numFmtId="1" fontId="13" fillId="8" borderId="43" xfId="0" applyNumberFormat="1" applyFont="1" applyFill="1" applyBorder="1" applyAlignment="1">
      <alignment horizontal="center" vertical="center"/>
    </xf>
    <xf numFmtId="3" fontId="12" fillId="10" borderId="49" xfId="0" applyNumberFormat="1" applyFont="1" applyFill="1" applyBorder="1" applyAlignment="1">
      <alignment horizontal="right" vertical="center"/>
    </xf>
  </cellXfs>
  <cellStyles count="6">
    <cellStyle name="Comma" xfId="1" builtinId="3"/>
    <cellStyle name="Explanatory Text" xfId="3" builtinId="53" customBuiltin="1"/>
    <cellStyle name="Normal" xfId="0" builtinId="0"/>
    <cellStyle name="Normal 2" xfId="4"/>
    <cellStyle name="Percent" xfId="2" builtinId="5"/>
    <cellStyle name="Percent 2" xf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5B9BD5"/>
      <rgbColor rgb="FF8FAADC"/>
      <rgbColor rgb="FF993366"/>
      <rgbColor rgb="FFF2F2F2"/>
      <rgbColor rgb="FFDAE3F3"/>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9D9D9"/>
      <rgbColor rgb="FFD6DCE5"/>
      <rgbColor rgb="FFFFFF99"/>
      <rgbColor rgb="FF99CCFF"/>
      <rgbColor rgb="FFFF99CC"/>
      <rgbColor rgb="FFA6A6A6"/>
      <rgbColor rgb="FFFBE5D6"/>
      <rgbColor rgb="FF3366FF"/>
      <rgbColor rgb="FF33CCCC"/>
      <rgbColor rgb="FF99CC00"/>
      <rgbColor rgb="FFFFCC00"/>
      <rgbColor rgb="FFFF9900"/>
      <rgbColor rgb="FFED7D31"/>
      <rgbColor rgb="FF5F5F60"/>
      <rgbColor rgb="FF8497B0"/>
      <rgbColor rgb="FF003366"/>
      <rgbColor rgb="FF339966"/>
      <rgbColor rgb="FF003300"/>
      <rgbColor rgb="FF333300"/>
      <rgbColor rgb="FF993300"/>
      <rgbColor rgb="FF993366"/>
      <rgbColor rgb="FF333399"/>
      <rgbColor rgb="FF59595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a:lstStyle/>
          <a:p>
            <a:pPr>
              <a:defRPr sz="1400" b="1" spc="-1">
                <a:solidFill>
                  <a:srgbClr val="595959"/>
                </a:solidFill>
                <a:latin typeface="Calibri"/>
              </a:defRPr>
            </a:pPr>
            <a:r>
              <a:rPr lang="es-UY" sz="1400" b="1" spc="-1">
                <a:solidFill>
                  <a:srgbClr val="595959"/>
                </a:solidFill>
                <a:latin typeface="Calibri"/>
              </a:rPr>
              <a:t>Ejecución financiera en miles de USD</a:t>
            </a:r>
          </a:p>
        </c:rich>
      </c:tx>
      <c:overlay val="0"/>
    </c:title>
    <c:autoTitleDeleted val="0"/>
    <c:plotArea>
      <c:layout/>
      <c:barChart>
        <c:barDir val="col"/>
        <c:grouping val="clustered"/>
        <c:varyColors val="0"/>
        <c:ser>
          <c:idx val="0"/>
          <c:order val="0"/>
          <c:tx>
            <c:strRef>
              <c:f>'Gráfico ejec.financiera'!$A$3</c:f>
              <c:strCache>
                <c:ptCount val="1"/>
                <c:pt idx="0">
                  <c:v>PDGS 1 Inversiones + PDGS2 total en USD</c:v>
                </c:pt>
              </c:strCache>
            </c:strRef>
          </c:tx>
          <c:spPr>
            <a:solidFill>
              <a:srgbClr val="5B9BD5"/>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ejec.financiera'!$B$3:$G$3</c:f>
              <c:numCache>
                <c:formatCode>#,##0</c:formatCode>
                <c:ptCount val="6"/>
                <c:pt idx="0">
                  <c:v>14038.4834872593</c:v>
                </c:pt>
                <c:pt idx="1">
                  <c:v>32519.608813150298</c:v>
                </c:pt>
                <c:pt idx="2">
                  <c:v>31227.930401707799</c:v>
                </c:pt>
                <c:pt idx="3">
                  <c:v>17257.6035053218</c:v>
                </c:pt>
                <c:pt idx="4">
                  <c:v>9939.4768296791899</c:v>
                </c:pt>
                <c:pt idx="5">
                  <c:v>4643.3714035512603</c:v>
                </c:pt>
              </c:numCache>
            </c:numRef>
          </c:val>
          <c:extLst>
            <c:ext xmlns:c16="http://schemas.microsoft.com/office/drawing/2014/chart" uri="{C3380CC4-5D6E-409C-BE32-E72D297353CC}">
              <c16:uniqueId val="{00000000-068D-43A2-9B0F-ABD614FC2779}"/>
            </c:ext>
          </c:extLst>
        </c:ser>
        <c:ser>
          <c:idx val="1"/>
          <c:order val="1"/>
          <c:tx>
            <c:strRef>
              <c:f>'Gráfico ejec.financiera'!$A$4</c:f>
              <c:strCache>
                <c:ptCount val="1"/>
                <c:pt idx="0">
                  <c:v>PDGs 2  total en USD</c:v>
                </c:pt>
              </c:strCache>
            </c:strRef>
          </c:tx>
          <c:spPr>
            <a:solidFill>
              <a:srgbClr val="ED7D31"/>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ejec.financiera'!$B$4:$G$4</c:f>
              <c:numCache>
                <c:formatCode>#,##0</c:formatCode>
                <c:ptCount val="6"/>
                <c:pt idx="0">
                  <c:v>3962.6048331399702</c:v>
                </c:pt>
                <c:pt idx="1">
                  <c:v>22969.012932468399</c:v>
                </c:pt>
                <c:pt idx="2">
                  <c:v>31227.930401707799</c:v>
                </c:pt>
                <c:pt idx="3">
                  <c:v>17257.6035053218</c:v>
                </c:pt>
                <c:pt idx="4">
                  <c:v>9939.4768296791899</c:v>
                </c:pt>
                <c:pt idx="5">
                  <c:v>4643.3714035512603</c:v>
                </c:pt>
              </c:numCache>
            </c:numRef>
          </c:val>
          <c:extLst>
            <c:ext xmlns:c16="http://schemas.microsoft.com/office/drawing/2014/chart" uri="{C3380CC4-5D6E-409C-BE32-E72D297353CC}">
              <c16:uniqueId val="{00000001-068D-43A2-9B0F-ABD614FC2779}"/>
            </c:ext>
          </c:extLst>
        </c:ser>
        <c:ser>
          <c:idx val="2"/>
          <c:order val="2"/>
          <c:tx>
            <c:v>concursable</c:v>
          </c:tx>
          <c:invertIfNegative val="0"/>
          <c:val>
            <c:numRef>
              <c:f>'Gráfico ejec.financiera'!#REF!</c:f>
              <c:numCache>
                <c:formatCode>General</c:formatCode>
                <c:ptCount val="1"/>
                <c:pt idx="0">
                  <c:v>1</c:v>
                </c:pt>
              </c:numCache>
            </c:numRef>
          </c:val>
          <c:extLst>
            <c:ext xmlns:c16="http://schemas.microsoft.com/office/drawing/2014/chart" uri="{C3380CC4-5D6E-409C-BE32-E72D297353CC}">
              <c16:uniqueId val="{00000002-068D-43A2-9B0F-ABD614FC2779}"/>
            </c:ext>
          </c:extLst>
        </c:ser>
        <c:dLbls>
          <c:showLegendKey val="0"/>
          <c:showVal val="0"/>
          <c:showCatName val="0"/>
          <c:showSerName val="0"/>
          <c:showPercent val="0"/>
          <c:showBubbleSize val="0"/>
        </c:dLbls>
        <c:gapWidth val="219"/>
        <c:overlap val="-27"/>
        <c:axId val="244617600"/>
        <c:axId val="244619904"/>
      </c:barChart>
      <c:catAx>
        <c:axId val="244617600"/>
        <c:scaling>
          <c:orientation val="minMax"/>
        </c:scaling>
        <c:delete val="0"/>
        <c:axPos val="b"/>
        <c:numFmt formatCode="0" sourceLinked="1"/>
        <c:majorTickMark val="none"/>
        <c:minorTickMark val="none"/>
        <c:tickLblPos val="nextTo"/>
        <c:spPr>
          <a:ln w="9360">
            <a:solidFill>
              <a:srgbClr val="D9D9D9"/>
            </a:solidFill>
            <a:round/>
          </a:ln>
        </c:spPr>
        <c:txPr>
          <a:bodyPr/>
          <a:lstStyle/>
          <a:p>
            <a:pPr>
              <a:defRPr sz="900" spc="-1">
                <a:solidFill>
                  <a:srgbClr val="595959"/>
                </a:solidFill>
                <a:latin typeface="Calibri"/>
              </a:defRPr>
            </a:pPr>
            <a:endParaRPr lang="en-US"/>
          </a:p>
        </c:txPr>
        <c:crossAx val="244619904"/>
        <c:crosses val="autoZero"/>
        <c:auto val="1"/>
        <c:lblAlgn val="ctr"/>
        <c:lblOffset val="100"/>
        <c:noMultiLvlLbl val="1"/>
      </c:catAx>
      <c:valAx>
        <c:axId val="244619904"/>
        <c:scaling>
          <c:orientation val="minMax"/>
        </c:scaling>
        <c:delete val="0"/>
        <c:axPos val="l"/>
        <c:majorGridlines>
          <c:spPr>
            <a:ln w="9360">
              <a:solidFill>
                <a:srgbClr val="D9D9D9"/>
              </a:solidFill>
              <a:round/>
            </a:ln>
          </c:spPr>
        </c:majorGridlines>
        <c:numFmt formatCode="#,##0" sourceLinked="0"/>
        <c:majorTickMark val="none"/>
        <c:minorTickMark val="none"/>
        <c:tickLblPos val="nextTo"/>
        <c:spPr>
          <a:ln w="6480">
            <a:noFill/>
          </a:ln>
        </c:spPr>
        <c:txPr>
          <a:bodyPr/>
          <a:lstStyle/>
          <a:p>
            <a:pPr>
              <a:defRPr sz="900" spc="-1">
                <a:solidFill>
                  <a:srgbClr val="595959"/>
                </a:solidFill>
                <a:latin typeface="Calibri"/>
              </a:defRPr>
            </a:pPr>
            <a:endParaRPr lang="en-US"/>
          </a:p>
        </c:txPr>
        <c:crossAx val="244617600"/>
        <c:crosses val="autoZero"/>
        <c:crossBetween val="between"/>
      </c:valAx>
      <c:spPr>
        <a:noFill/>
        <a:ln>
          <a:noFill/>
        </a:ln>
      </c:spPr>
    </c:plotArea>
    <c:legend>
      <c:legendPos val="b"/>
      <c:overlay val="0"/>
      <c:spPr>
        <a:noFill/>
        <a:ln>
          <a:noFill/>
        </a:ln>
      </c:sp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UY"/>
              <a:t>Ejecución</a:t>
            </a:r>
            <a:r>
              <a:rPr lang="es-UY" baseline="0"/>
              <a:t> financiera en miles de USD</a:t>
            </a:r>
            <a:endParaRPr lang="es-UY"/>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'Gráfico ejec.financiera'!$A$28</c:f>
              <c:strCache>
                <c:ptCount val="1"/>
                <c:pt idx="0">
                  <c:v>PDGS1</c:v>
                </c:pt>
              </c:strCache>
            </c:strRef>
          </c:tx>
          <c:spPr>
            <a:solidFill>
              <a:schemeClr val="accent1"/>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ejec.financiera'!$B$28:$G$28</c:f>
              <c:numCache>
                <c:formatCode>#,##0</c:formatCode>
                <c:ptCount val="6"/>
                <c:pt idx="0">
                  <c:v>10075.878654119329</c:v>
                </c:pt>
                <c:pt idx="1">
                  <c:v>9550.5958806818999</c:v>
                </c:pt>
                <c:pt idx="2">
                  <c:v>0</c:v>
                </c:pt>
                <c:pt idx="3">
                  <c:v>0</c:v>
                </c:pt>
                <c:pt idx="4">
                  <c:v>0</c:v>
                </c:pt>
                <c:pt idx="5">
                  <c:v>0</c:v>
                </c:pt>
              </c:numCache>
            </c:numRef>
          </c:val>
          <c:extLst>
            <c:ext xmlns:c16="http://schemas.microsoft.com/office/drawing/2014/chart" uri="{C3380CC4-5D6E-409C-BE32-E72D297353CC}">
              <c16:uniqueId val="{00000000-63AC-4FB4-A942-929CAE4354C2}"/>
            </c:ext>
          </c:extLst>
        </c:ser>
        <c:ser>
          <c:idx val="1"/>
          <c:order val="1"/>
          <c:tx>
            <c:strRef>
              <c:f>'Gráfico ejec.financiera'!$A$29</c:f>
              <c:strCache>
                <c:ptCount val="1"/>
                <c:pt idx="0">
                  <c:v>PDGS2</c:v>
                </c:pt>
              </c:strCache>
            </c:strRef>
          </c:tx>
          <c:spPr>
            <a:solidFill>
              <a:schemeClr val="accent2"/>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ejec.financiera'!$B$29:$G$29</c:f>
              <c:numCache>
                <c:formatCode>#,##0</c:formatCode>
                <c:ptCount val="6"/>
                <c:pt idx="0">
                  <c:v>3962.6048331399702</c:v>
                </c:pt>
                <c:pt idx="1">
                  <c:v>17969.012932468399</c:v>
                </c:pt>
                <c:pt idx="2">
                  <c:v>26227.930401707799</c:v>
                </c:pt>
                <c:pt idx="3">
                  <c:v>17257.6035053218</c:v>
                </c:pt>
                <c:pt idx="4">
                  <c:v>9939.4768296791899</c:v>
                </c:pt>
                <c:pt idx="5">
                  <c:v>4643.3714035512603</c:v>
                </c:pt>
              </c:numCache>
            </c:numRef>
          </c:val>
          <c:extLst>
            <c:ext xmlns:c16="http://schemas.microsoft.com/office/drawing/2014/chart" uri="{C3380CC4-5D6E-409C-BE32-E72D297353CC}">
              <c16:uniqueId val="{00000001-63AC-4FB4-A942-929CAE4354C2}"/>
            </c:ext>
          </c:extLst>
        </c:ser>
        <c:ser>
          <c:idx val="2"/>
          <c:order val="2"/>
          <c:tx>
            <c:strRef>
              <c:f>'Gráfico ejec.financiera'!$A$30</c:f>
              <c:strCache>
                <c:ptCount val="1"/>
                <c:pt idx="0">
                  <c:v>FC PDGS2</c:v>
                </c:pt>
              </c:strCache>
            </c:strRef>
          </c:tx>
          <c:spPr>
            <a:solidFill>
              <a:schemeClr val="accent3"/>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ejec.financiera'!$B$30:$G$30</c:f>
              <c:numCache>
                <c:formatCode>#,##0</c:formatCode>
                <c:ptCount val="6"/>
                <c:pt idx="1">
                  <c:v>5000</c:v>
                </c:pt>
                <c:pt idx="2">
                  <c:v>5000</c:v>
                </c:pt>
              </c:numCache>
            </c:numRef>
          </c:val>
          <c:extLst>
            <c:ext xmlns:c16="http://schemas.microsoft.com/office/drawing/2014/chart" uri="{C3380CC4-5D6E-409C-BE32-E72D297353CC}">
              <c16:uniqueId val="{00000002-63AC-4FB4-A942-929CAE4354C2}"/>
            </c:ext>
          </c:extLst>
        </c:ser>
        <c:dLbls>
          <c:showLegendKey val="0"/>
          <c:showVal val="0"/>
          <c:showCatName val="0"/>
          <c:showSerName val="0"/>
          <c:showPercent val="0"/>
          <c:showBubbleSize val="0"/>
        </c:dLbls>
        <c:gapWidth val="150"/>
        <c:overlap val="100"/>
        <c:axId val="249555968"/>
        <c:axId val="261330432"/>
      </c:barChart>
      <c:catAx>
        <c:axId val="24955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1330432"/>
        <c:crosses val="autoZero"/>
        <c:auto val="1"/>
        <c:lblAlgn val="ctr"/>
        <c:lblOffset val="100"/>
        <c:noMultiLvlLbl val="0"/>
      </c:catAx>
      <c:valAx>
        <c:axId val="2613304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95559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477705</xdr:colOff>
      <xdr:row>6</xdr:row>
      <xdr:rowOff>186630</xdr:rowOff>
    </xdr:from>
    <xdr:to>
      <xdr:col>5</xdr:col>
      <xdr:colOff>343785</xdr:colOff>
      <xdr:row>21</xdr:row>
      <xdr:rowOff>71730</xdr:rowOff>
    </xdr:to>
    <xdr:graphicFrame macro="">
      <xdr:nvGraphicFramePr>
        <xdr:cNvPr id="2" name="Gráfico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481012</xdr:colOff>
      <xdr:row>33</xdr:row>
      <xdr:rowOff>147637</xdr:rowOff>
    </xdr:from>
    <xdr:to>
      <xdr:col>6</xdr:col>
      <xdr:colOff>214312</xdr:colOff>
      <xdr:row>48</xdr:row>
      <xdr:rowOff>33337</xdr:rowOff>
    </xdr:to>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D1" zoomScaleNormal="100" workbookViewId="0">
      <selection activeCell="E5" sqref="E5:E15"/>
    </sheetView>
  </sheetViews>
  <sheetFormatPr defaultColWidth="9.140625" defaultRowHeight="15" x14ac:dyDescent="0.25"/>
  <cols>
    <col min="1" max="1" width="30.7109375"/>
    <col min="2" max="2" width="14.140625"/>
    <col min="3" max="3" width="35.140625"/>
    <col min="4" max="4" width="14.5703125"/>
    <col min="5" max="5" width="66" style="1"/>
    <col min="6" max="6" width="13.28515625"/>
    <col min="7" max="7" width="81.5703125"/>
  </cols>
  <sheetData>
    <row r="1" spans="1:7" x14ac:dyDescent="0.25">
      <c r="A1" s="221" t="s">
        <v>0</v>
      </c>
      <c r="B1" s="221"/>
      <c r="C1" s="221"/>
      <c r="D1" s="221"/>
      <c r="E1" s="221"/>
      <c r="F1" s="221"/>
      <c r="G1" s="221"/>
    </row>
    <row r="2" spans="1:7" x14ac:dyDescent="0.25">
      <c r="A2" s="222" t="s">
        <v>1</v>
      </c>
      <c r="B2" s="222" t="s">
        <v>2</v>
      </c>
      <c r="C2" s="222"/>
      <c r="D2" s="223" t="s">
        <v>3</v>
      </c>
      <c r="E2" s="223"/>
      <c r="F2" s="224" t="s">
        <v>4</v>
      </c>
      <c r="G2" s="224"/>
    </row>
    <row r="3" spans="1:7" x14ac:dyDescent="0.25">
      <c r="A3" s="222"/>
      <c r="B3" s="222"/>
      <c r="C3" s="222"/>
      <c r="D3" s="223"/>
      <c r="E3" s="223"/>
      <c r="F3" s="2" t="s">
        <v>5</v>
      </c>
      <c r="G3" s="2" t="s">
        <v>6</v>
      </c>
    </row>
    <row r="4" spans="1:7" s="9" customFormat="1" ht="60" x14ac:dyDescent="0.25">
      <c r="A4" s="3" t="s">
        <v>7</v>
      </c>
      <c r="B4" s="4" t="s">
        <v>8</v>
      </c>
      <c r="C4" s="5" t="s">
        <v>9</v>
      </c>
      <c r="D4" s="6" t="s">
        <v>8</v>
      </c>
      <c r="E4" s="7" t="s">
        <v>10</v>
      </c>
      <c r="F4" s="8" t="s">
        <v>11</v>
      </c>
      <c r="G4" s="8" t="s">
        <v>12</v>
      </c>
    </row>
    <row r="5" spans="1:7" ht="15" customHeight="1" x14ac:dyDescent="0.25">
      <c r="A5" s="219" t="s">
        <v>13</v>
      </c>
      <c r="B5" s="220" t="s">
        <v>14</v>
      </c>
      <c r="C5" s="211" t="s">
        <v>15</v>
      </c>
      <c r="D5" s="212" t="s">
        <v>14</v>
      </c>
      <c r="E5" s="213" t="s">
        <v>16</v>
      </c>
      <c r="F5" s="11" t="s">
        <v>17</v>
      </c>
      <c r="G5" s="11" t="s">
        <v>18</v>
      </c>
    </row>
    <row r="6" spans="1:7" x14ac:dyDescent="0.25">
      <c r="A6" s="219"/>
      <c r="B6" s="220"/>
      <c r="C6" s="211"/>
      <c r="D6" s="212"/>
      <c r="E6" s="213"/>
      <c r="F6" s="12" t="s">
        <v>19</v>
      </c>
      <c r="G6" s="12" t="s">
        <v>20</v>
      </c>
    </row>
    <row r="7" spans="1:7" x14ac:dyDescent="0.25">
      <c r="A7" s="219"/>
      <c r="B7" s="220"/>
      <c r="C7" s="211"/>
      <c r="D7" s="212"/>
      <c r="E7" s="213"/>
      <c r="F7" s="12" t="s">
        <v>21</v>
      </c>
      <c r="G7" s="12" t="s">
        <v>22</v>
      </c>
    </row>
    <row r="8" spans="1:7" x14ac:dyDescent="0.25">
      <c r="A8" s="219"/>
      <c r="B8" s="220"/>
      <c r="C8" s="211"/>
      <c r="D8" s="212"/>
      <c r="E8" s="213"/>
      <c r="F8" s="12" t="s">
        <v>23</v>
      </c>
      <c r="G8" s="12" t="s">
        <v>24</v>
      </c>
    </row>
    <row r="9" spans="1:7" x14ac:dyDescent="0.25">
      <c r="A9" s="219"/>
      <c r="B9" s="220"/>
      <c r="C9" s="211"/>
      <c r="D9" s="212"/>
      <c r="E9" s="213"/>
      <c r="F9" s="12" t="s">
        <v>25</v>
      </c>
      <c r="G9" s="12" t="s">
        <v>26</v>
      </c>
    </row>
    <row r="10" spans="1:7" x14ac:dyDescent="0.25">
      <c r="A10" s="219"/>
      <c r="B10" s="220"/>
      <c r="C10" s="211"/>
      <c r="D10" s="212"/>
      <c r="E10" s="213"/>
      <c r="F10" s="12" t="s">
        <v>27</v>
      </c>
      <c r="G10" s="12" t="s">
        <v>28</v>
      </c>
    </row>
    <row r="11" spans="1:7" x14ac:dyDescent="0.25">
      <c r="A11" s="219"/>
      <c r="B11" s="220"/>
      <c r="C11" s="211"/>
      <c r="D11" s="212"/>
      <c r="E11" s="213"/>
      <c r="F11" s="12" t="s">
        <v>29</v>
      </c>
      <c r="G11" s="12" t="s">
        <v>30</v>
      </c>
    </row>
    <row r="12" spans="1:7" x14ac:dyDescent="0.25">
      <c r="A12" s="219"/>
      <c r="B12" s="220"/>
      <c r="C12" s="211"/>
      <c r="D12" s="212"/>
      <c r="E12" s="213"/>
      <c r="F12" s="12" t="s">
        <v>31</v>
      </c>
      <c r="G12" s="12" t="s">
        <v>32</v>
      </c>
    </row>
    <row r="13" spans="1:7" x14ac:dyDescent="0.25">
      <c r="A13" s="219"/>
      <c r="B13" s="220"/>
      <c r="C13" s="211"/>
      <c r="D13" s="212"/>
      <c r="E13" s="213"/>
      <c r="F13" s="12" t="s">
        <v>33</v>
      </c>
      <c r="G13" s="12" t="s">
        <v>34</v>
      </c>
    </row>
    <row r="14" spans="1:7" x14ac:dyDescent="0.25">
      <c r="A14" s="219"/>
      <c r="B14" s="220"/>
      <c r="C14" s="211"/>
      <c r="D14" s="212"/>
      <c r="E14" s="213"/>
      <c r="F14" s="12" t="s">
        <v>35</v>
      </c>
      <c r="G14" s="12" t="s">
        <v>36</v>
      </c>
    </row>
    <row r="15" spans="1:7" x14ac:dyDescent="0.25">
      <c r="A15" s="219"/>
      <c r="B15" s="220"/>
      <c r="C15" s="211"/>
      <c r="D15" s="212"/>
      <c r="E15" s="213"/>
      <c r="F15" s="13" t="s">
        <v>35</v>
      </c>
      <c r="G15" s="13" t="s">
        <v>37</v>
      </c>
    </row>
    <row r="16" spans="1:7" ht="15" customHeight="1" x14ac:dyDescent="0.25">
      <c r="A16" s="214" t="s">
        <v>38</v>
      </c>
      <c r="B16" s="215" t="s">
        <v>39</v>
      </c>
      <c r="C16" s="216" t="s">
        <v>40</v>
      </c>
      <c r="D16" s="217" t="s">
        <v>41</v>
      </c>
      <c r="E16" s="218" t="s">
        <v>42</v>
      </c>
      <c r="F16" s="14" t="s">
        <v>43</v>
      </c>
      <c r="G16" s="14" t="s">
        <v>44</v>
      </c>
    </row>
    <row r="17" spans="1:7" x14ac:dyDescent="0.25">
      <c r="A17" s="214"/>
      <c r="B17" s="215"/>
      <c r="C17" s="216"/>
      <c r="D17" s="217"/>
      <c r="E17" s="218"/>
      <c r="F17" s="12" t="s">
        <v>45</v>
      </c>
      <c r="G17" s="12" t="s">
        <v>46</v>
      </c>
    </row>
    <row r="18" spans="1:7" x14ac:dyDescent="0.25">
      <c r="A18" s="214"/>
      <c r="B18" s="215"/>
      <c r="C18" s="216"/>
      <c r="D18" s="217"/>
      <c r="E18" s="218"/>
      <c r="F18" s="12" t="s">
        <v>31</v>
      </c>
      <c r="G18" s="12" t="s">
        <v>47</v>
      </c>
    </row>
    <row r="19" spans="1:7" x14ac:dyDescent="0.25">
      <c r="A19" s="214"/>
      <c r="B19" s="215"/>
      <c r="C19" s="216"/>
      <c r="D19" s="217"/>
      <c r="E19" s="218"/>
      <c r="F19" s="12" t="s">
        <v>48</v>
      </c>
      <c r="G19" s="12" t="s">
        <v>49</v>
      </c>
    </row>
    <row r="20" spans="1:7" x14ac:dyDescent="0.25">
      <c r="A20" s="214"/>
      <c r="B20" s="215"/>
      <c r="C20" s="216"/>
      <c r="D20" s="217"/>
      <c r="E20" s="218"/>
      <c r="F20" s="12" t="s">
        <v>48</v>
      </c>
      <c r="G20" s="12" t="s">
        <v>50</v>
      </c>
    </row>
    <row r="21" spans="1:7" x14ac:dyDescent="0.25">
      <c r="A21" s="214"/>
      <c r="B21" s="215"/>
      <c r="C21" s="216"/>
      <c r="D21" s="217"/>
      <c r="E21" s="218"/>
      <c r="F21" s="15" t="s">
        <v>48</v>
      </c>
      <c r="G21" s="15" t="s">
        <v>51</v>
      </c>
    </row>
    <row r="22" spans="1:7" x14ac:dyDescent="0.25">
      <c r="A22" s="214"/>
      <c r="B22" s="215"/>
      <c r="C22" s="216"/>
      <c r="D22" s="217"/>
      <c r="E22" s="218"/>
      <c r="F22" s="15" t="s">
        <v>17</v>
      </c>
      <c r="G22" s="15" t="s">
        <v>52</v>
      </c>
    </row>
    <row r="23" spans="1:7" ht="21" customHeight="1" x14ac:dyDescent="0.25">
      <c r="A23" s="214"/>
      <c r="B23" s="215"/>
      <c r="C23" s="216"/>
      <c r="D23" s="217"/>
      <c r="E23" s="218"/>
      <c r="F23" s="15" t="s">
        <v>17</v>
      </c>
      <c r="G23" s="15" t="s">
        <v>53</v>
      </c>
    </row>
    <row r="24" spans="1:7" ht="13.9" customHeight="1" x14ac:dyDescent="0.25">
      <c r="A24" s="209"/>
      <c r="B24" s="210" t="s">
        <v>54</v>
      </c>
      <c r="C24" s="211" t="s">
        <v>55</v>
      </c>
      <c r="D24" s="212" t="s">
        <v>54</v>
      </c>
      <c r="E24" s="213" t="s">
        <v>56</v>
      </c>
      <c r="F24" s="18" t="s">
        <v>57</v>
      </c>
      <c r="G24" s="19" t="s">
        <v>58</v>
      </c>
    </row>
    <row r="25" spans="1:7" x14ac:dyDescent="0.25">
      <c r="A25" s="209"/>
      <c r="B25" s="210"/>
      <c r="C25" s="211"/>
      <c r="D25" s="212"/>
      <c r="E25" s="213"/>
      <c r="F25" s="20" t="s">
        <v>59</v>
      </c>
      <c r="G25" s="21" t="s">
        <v>60</v>
      </c>
    </row>
    <row r="26" spans="1:7" x14ac:dyDescent="0.25">
      <c r="A26" s="209"/>
      <c r="B26" s="210"/>
      <c r="C26" s="211"/>
      <c r="D26" s="212"/>
      <c r="E26" s="213"/>
      <c r="F26" s="20" t="s">
        <v>61</v>
      </c>
      <c r="G26" s="21" t="s">
        <v>62</v>
      </c>
    </row>
    <row r="27" spans="1:7" x14ac:dyDescent="0.25">
      <c r="A27" s="209"/>
      <c r="B27" s="210"/>
      <c r="C27" s="211"/>
      <c r="D27" s="212"/>
      <c r="E27" s="213"/>
      <c r="F27" s="20" t="s">
        <v>63</v>
      </c>
      <c r="G27" s="21" t="s">
        <v>64</v>
      </c>
    </row>
    <row r="28" spans="1:7" x14ac:dyDescent="0.25">
      <c r="A28" s="209"/>
      <c r="B28" s="210"/>
      <c r="C28" s="211"/>
      <c r="D28" s="212"/>
      <c r="E28" s="213"/>
      <c r="F28" s="20" t="s">
        <v>65</v>
      </c>
      <c r="G28" s="21" t="s">
        <v>66</v>
      </c>
    </row>
    <row r="29" spans="1:7" ht="29.25" customHeight="1" x14ac:dyDescent="0.25">
      <c r="A29" s="209"/>
      <c r="B29" s="210"/>
      <c r="C29" s="211"/>
      <c r="D29" s="212"/>
      <c r="E29" s="213"/>
      <c r="F29" s="22" t="s">
        <v>65</v>
      </c>
      <c r="G29" s="23" t="s">
        <v>67</v>
      </c>
    </row>
    <row r="30" spans="1:7" ht="90" x14ac:dyDescent="0.25">
      <c r="A30" s="16"/>
      <c r="B30" s="17" t="s">
        <v>68</v>
      </c>
      <c r="C30" s="10" t="s">
        <v>69</v>
      </c>
      <c r="D30" s="24"/>
      <c r="E30" s="24"/>
      <c r="F30" s="24" t="s">
        <v>70</v>
      </c>
      <c r="G30" s="25" t="s">
        <v>70</v>
      </c>
    </row>
  </sheetData>
  <mergeCells count="20">
    <mergeCell ref="A1:G1"/>
    <mergeCell ref="A2:A3"/>
    <mergeCell ref="B2:C3"/>
    <mergeCell ref="D2:E3"/>
    <mergeCell ref="F2:G2"/>
    <mergeCell ref="A5:A15"/>
    <mergeCell ref="B5:B15"/>
    <mergeCell ref="C5:C15"/>
    <mergeCell ref="D5:D15"/>
    <mergeCell ref="E5:E15"/>
    <mergeCell ref="A16:A23"/>
    <mergeCell ref="B16:B23"/>
    <mergeCell ref="C16:C23"/>
    <mergeCell ref="D16:D23"/>
    <mergeCell ref="E16:E23"/>
    <mergeCell ref="A24:A29"/>
    <mergeCell ref="B24:B29"/>
    <mergeCell ref="C24:C29"/>
    <mergeCell ref="D24:D29"/>
    <mergeCell ref="E24:E29"/>
  </mergeCells>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zoomScale="90" zoomScaleNormal="90" workbookViewId="0">
      <selection activeCell="E5" sqref="E5:E15"/>
    </sheetView>
  </sheetViews>
  <sheetFormatPr defaultColWidth="9.140625" defaultRowHeight="15" x14ac:dyDescent="0.25"/>
  <cols>
    <col min="1" max="1" width="42.42578125" style="1"/>
    <col min="2" max="2" width="39.85546875" style="1"/>
    <col min="3" max="3" width="18.7109375" style="1"/>
    <col min="4" max="4" width="34.140625" style="1"/>
    <col min="5" max="5" width="52.140625" style="1"/>
    <col min="6" max="7" width="10.28515625"/>
    <col min="8" max="8" width="45.5703125"/>
    <col min="9" max="1025" width="10.28515625"/>
  </cols>
  <sheetData>
    <row r="1" spans="1:7" x14ac:dyDescent="0.25">
      <c r="A1" s="225" t="s">
        <v>71</v>
      </c>
      <c r="B1" s="225"/>
      <c r="C1" s="225"/>
      <c r="D1" s="225"/>
      <c r="E1" s="225"/>
    </row>
    <row r="2" spans="1:7" ht="7.5" customHeight="1" x14ac:dyDescent="0.25">
      <c r="A2" s="26"/>
      <c r="B2" s="27"/>
      <c r="C2" s="27"/>
      <c r="D2" s="27"/>
      <c r="E2" s="28"/>
    </row>
    <row r="3" spans="1:7" ht="45.75" customHeight="1" x14ac:dyDescent="0.25">
      <c r="A3" s="29" t="s">
        <v>72</v>
      </c>
      <c r="B3" s="226" t="s">
        <v>73</v>
      </c>
      <c r="C3" s="226"/>
      <c r="D3" s="226"/>
      <c r="E3" s="226"/>
    </row>
    <row r="4" spans="1:7" ht="3.75" customHeight="1" x14ac:dyDescent="0.25">
      <c r="A4" s="30"/>
      <c r="B4" s="31"/>
      <c r="C4" s="31"/>
      <c r="D4" s="31"/>
      <c r="E4" s="31"/>
    </row>
    <row r="5" spans="1:7" x14ac:dyDescent="0.25">
      <c r="A5" s="32" t="s">
        <v>74</v>
      </c>
      <c r="B5" s="33" t="s">
        <v>75</v>
      </c>
      <c r="C5" s="33" t="s">
        <v>76</v>
      </c>
      <c r="D5" s="33" t="s">
        <v>77</v>
      </c>
      <c r="E5" s="33" t="s">
        <v>78</v>
      </c>
    </row>
    <row r="6" spans="1:7" ht="60" customHeight="1" x14ac:dyDescent="0.25">
      <c r="A6" s="34" t="s">
        <v>79</v>
      </c>
      <c r="B6" s="35" t="s">
        <v>80</v>
      </c>
      <c r="C6" s="35"/>
      <c r="D6" s="35" t="s">
        <v>81</v>
      </c>
      <c r="E6" s="36" t="s">
        <v>82</v>
      </c>
    </row>
    <row r="7" spans="1:7" ht="40.5" customHeight="1" x14ac:dyDescent="0.25">
      <c r="A7" s="37" t="s">
        <v>83</v>
      </c>
      <c r="B7" s="38" t="s">
        <v>75</v>
      </c>
      <c r="C7" s="38" t="s">
        <v>76</v>
      </c>
      <c r="D7" s="38" t="s">
        <v>77</v>
      </c>
      <c r="E7" s="38" t="s">
        <v>78</v>
      </c>
    </row>
    <row r="8" spans="1:7" ht="57.75" customHeight="1" x14ac:dyDescent="0.25">
      <c r="A8" s="39" t="s">
        <v>84</v>
      </c>
      <c r="B8" s="39" t="s">
        <v>85</v>
      </c>
      <c r="C8" s="39">
        <v>0</v>
      </c>
      <c r="D8" s="40" t="s">
        <v>86</v>
      </c>
      <c r="E8" s="41" t="s">
        <v>87</v>
      </c>
    </row>
    <row r="9" spans="1:7" ht="75.75" customHeight="1" x14ac:dyDescent="0.25">
      <c r="A9" s="42" t="s">
        <v>88</v>
      </c>
      <c r="B9" s="35" t="s">
        <v>89</v>
      </c>
      <c r="C9" s="36" t="s">
        <v>90</v>
      </c>
      <c r="D9" s="36" t="s">
        <v>90</v>
      </c>
      <c r="E9" s="35" t="s">
        <v>91</v>
      </c>
    </row>
    <row r="10" spans="1:7" ht="29.25" customHeight="1" x14ac:dyDescent="0.25">
      <c r="A10" s="227" t="s">
        <v>92</v>
      </c>
      <c r="B10" s="227" t="s">
        <v>93</v>
      </c>
      <c r="C10" s="227" t="s">
        <v>94</v>
      </c>
      <c r="D10" s="227" t="s">
        <v>95</v>
      </c>
      <c r="E10" s="227" t="s">
        <v>96</v>
      </c>
    </row>
    <row r="11" spans="1:7" x14ac:dyDescent="0.25">
      <c r="A11" s="227"/>
      <c r="B11" s="227"/>
      <c r="C11" s="227"/>
      <c r="D11" s="227"/>
      <c r="E11" s="227"/>
    </row>
    <row r="12" spans="1:7" ht="93.75" customHeight="1" x14ac:dyDescent="0.25">
      <c r="A12" s="34" t="s">
        <v>97</v>
      </c>
      <c r="B12" s="35" t="s">
        <v>98</v>
      </c>
      <c r="C12" s="35" t="s">
        <v>99</v>
      </c>
      <c r="D12" s="35" t="s">
        <v>100</v>
      </c>
      <c r="E12" s="36" t="s">
        <v>101</v>
      </c>
      <c r="F12" s="43"/>
      <c r="G12" s="44"/>
    </row>
    <row r="13" spans="1:7" ht="45" x14ac:dyDescent="0.25">
      <c r="A13" s="42" t="s">
        <v>102</v>
      </c>
      <c r="B13" s="36" t="s">
        <v>103</v>
      </c>
      <c r="C13" s="36" t="s">
        <v>104</v>
      </c>
      <c r="D13" s="45">
        <v>0.1</v>
      </c>
      <c r="E13" s="36" t="s">
        <v>105</v>
      </c>
      <c r="F13" s="43"/>
      <c r="G13" s="44"/>
    </row>
  </sheetData>
  <mergeCells count="7">
    <mergeCell ref="A1:E1"/>
    <mergeCell ref="B3:E3"/>
    <mergeCell ref="A10:A11"/>
    <mergeCell ref="B10:B11"/>
    <mergeCell ref="C10:C11"/>
    <mergeCell ref="D10:D11"/>
    <mergeCell ref="E10:E11"/>
  </mergeCell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7"/>
  <sheetViews>
    <sheetView topLeftCell="A7" zoomScaleNormal="100" workbookViewId="0">
      <selection activeCell="E5" sqref="E5:E15"/>
    </sheetView>
  </sheetViews>
  <sheetFormatPr defaultColWidth="9.140625" defaultRowHeight="15" x14ac:dyDescent="0.25"/>
  <cols>
    <col min="1" max="1" width="54.7109375"/>
    <col min="2" max="2" width="10.42578125"/>
    <col min="3" max="3" width="9.85546875"/>
    <col min="4" max="6" width="10.42578125"/>
    <col min="7" max="8" width="11"/>
    <col min="9" max="9" width="10.42578125"/>
    <col min="10" max="10" width="31.85546875"/>
    <col min="11" max="1025" width="10.42578125"/>
  </cols>
  <sheetData>
    <row r="2" spans="1:10" s="1" customFormat="1" ht="37.5" customHeight="1" x14ac:dyDescent="0.25">
      <c r="A2" s="46" t="s">
        <v>106</v>
      </c>
      <c r="B2" s="47" t="s">
        <v>76</v>
      </c>
      <c r="C2" s="48" t="s">
        <v>107</v>
      </c>
      <c r="D2" s="47">
        <v>2018</v>
      </c>
      <c r="E2" s="47">
        <v>2019</v>
      </c>
      <c r="F2" s="47">
        <v>2020</v>
      </c>
      <c r="G2" s="47">
        <v>2021</v>
      </c>
      <c r="H2" s="48" t="s">
        <v>108</v>
      </c>
      <c r="I2" s="47" t="s">
        <v>77</v>
      </c>
      <c r="J2" s="47" t="s">
        <v>78</v>
      </c>
    </row>
    <row r="3" spans="1:10" ht="37.5" customHeight="1" x14ac:dyDescent="0.25">
      <c r="A3" s="228" t="s">
        <v>109</v>
      </c>
      <c r="B3" s="228"/>
      <c r="C3" s="228"/>
      <c r="D3" s="228"/>
      <c r="E3" s="228"/>
      <c r="F3" s="228"/>
      <c r="G3" s="228"/>
      <c r="H3" s="228"/>
      <c r="I3" s="228"/>
      <c r="J3" s="228"/>
    </row>
    <row r="4" spans="1:10" ht="49.5" customHeight="1" x14ac:dyDescent="0.25">
      <c r="A4" s="49" t="s">
        <v>110</v>
      </c>
      <c r="B4" s="50">
        <v>0</v>
      </c>
      <c r="C4" s="50">
        <v>0</v>
      </c>
      <c r="D4" s="50">
        <v>3</v>
      </c>
      <c r="E4" s="50">
        <v>15</v>
      </c>
      <c r="F4" s="50">
        <v>0</v>
      </c>
      <c r="G4" s="50">
        <v>0</v>
      </c>
      <c r="H4" s="50">
        <v>0</v>
      </c>
      <c r="I4" s="50">
        <f>+C4+D4+E4+F4+G4+H4</f>
        <v>18</v>
      </c>
      <c r="J4" s="50" t="s">
        <v>111</v>
      </c>
    </row>
    <row r="5" spans="1:10" ht="49.5" customHeight="1" x14ac:dyDescent="0.25">
      <c r="A5" s="49" t="s">
        <v>112</v>
      </c>
      <c r="B5" s="50">
        <v>0</v>
      </c>
      <c r="C5" s="50">
        <v>0</v>
      </c>
      <c r="D5" s="50">
        <v>0</v>
      </c>
      <c r="E5" s="50">
        <v>0</v>
      </c>
      <c r="F5" s="50">
        <v>7</v>
      </c>
      <c r="G5" s="50">
        <v>8</v>
      </c>
      <c r="H5" s="50">
        <v>3</v>
      </c>
      <c r="I5" s="50">
        <f>+C5+D5+E5+F5+G5+H5</f>
        <v>18</v>
      </c>
      <c r="J5" s="50"/>
    </row>
    <row r="6" spans="1:10" ht="49.5" customHeight="1" x14ac:dyDescent="0.25">
      <c r="A6" s="49" t="s">
        <v>113</v>
      </c>
      <c r="B6" s="50">
        <v>0</v>
      </c>
      <c r="C6" s="50">
        <v>1</v>
      </c>
      <c r="D6" s="50">
        <v>2</v>
      </c>
      <c r="E6" s="50">
        <v>3</v>
      </c>
      <c r="F6" s="50">
        <v>3</v>
      </c>
      <c r="G6" s="50">
        <v>0</v>
      </c>
      <c r="H6" s="50">
        <v>0</v>
      </c>
      <c r="I6" s="50">
        <v>9</v>
      </c>
      <c r="J6" s="50"/>
    </row>
    <row r="7" spans="1:10" ht="49.5" customHeight="1" x14ac:dyDescent="0.25">
      <c r="A7" s="49" t="s">
        <v>114</v>
      </c>
      <c r="B7" s="50">
        <v>0</v>
      </c>
      <c r="C7" s="50">
        <v>0</v>
      </c>
      <c r="D7" s="50">
        <v>3</v>
      </c>
      <c r="E7" s="50">
        <v>4</v>
      </c>
      <c r="F7" s="50">
        <v>4</v>
      </c>
      <c r="G7" s="50">
        <v>4</v>
      </c>
      <c r="H7" s="50">
        <v>3</v>
      </c>
      <c r="I7" s="50">
        <f t="shared" ref="I7:I12" si="0">+C7+D7+E7+F7+G7+H7</f>
        <v>18</v>
      </c>
      <c r="J7" s="50"/>
    </row>
    <row r="8" spans="1:10" ht="49.5" customHeight="1" x14ac:dyDescent="0.25">
      <c r="A8" s="49" t="s">
        <v>115</v>
      </c>
      <c r="B8" s="50">
        <v>0</v>
      </c>
      <c r="C8" s="50">
        <v>0</v>
      </c>
      <c r="D8" s="50">
        <v>3</v>
      </c>
      <c r="E8" s="50">
        <v>4</v>
      </c>
      <c r="F8" s="50">
        <v>4</v>
      </c>
      <c r="G8" s="50">
        <v>4</v>
      </c>
      <c r="H8" s="50">
        <v>3</v>
      </c>
      <c r="I8" s="50">
        <f t="shared" si="0"/>
        <v>18</v>
      </c>
      <c r="J8" s="50"/>
    </row>
    <row r="9" spans="1:10" ht="49.5" customHeight="1" x14ac:dyDescent="0.25">
      <c r="A9" s="49" t="s">
        <v>116</v>
      </c>
      <c r="B9" s="50">
        <v>0</v>
      </c>
      <c r="C9" s="50">
        <v>0</v>
      </c>
      <c r="D9" s="50">
        <v>1</v>
      </c>
      <c r="E9" s="50">
        <v>0</v>
      </c>
      <c r="F9" s="50">
        <v>0</v>
      </c>
      <c r="G9" s="50">
        <v>0</v>
      </c>
      <c r="H9" s="50">
        <v>0</v>
      </c>
      <c r="I9" s="50">
        <f t="shared" si="0"/>
        <v>1</v>
      </c>
      <c r="J9" s="50"/>
    </row>
    <row r="10" spans="1:10" ht="49.5" customHeight="1" x14ac:dyDescent="0.25">
      <c r="A10" s="49" t="s">
        <v>117</v>
      </c>
      <c r="B10" s="50">
        <v>0</v>
      </c>
      <c r="C10" s="50">
        <v>1</v>
      </c>
      <c r="D10" s="50">
        <v>3</v>
      </c>
      <c r="E10" s="50">
        <v>3</v>
      </c>
      <c r="F10" s="50">
        <v>3</v>
      </c>
      <c r="G10" s="50">
        <v>4</v>
      </c>
      <c r="H10" s="50">
        <v>4</v>
      </c>
      <c r="I10" s="50">
        <f t="shared" si="0"/>
        <v>18</v>
      </c>
      <c r="J10" s="50"/>
    </row>
    <row r="11" spans="1:10" ht="49.5" customHeight="1" x14ac:dyDescent="0.25">
      <c r="A11" s="49" t="s">
        <v>118</v>
      </c>
      <c r="B11" s="50">
        <v>0</v>
      </c>
      <c r="C11" s="50">
        <v>3</v>
      </c>
      <c r="D11" s="50">
        <v>3</v>
      </c>
      <c r="E11" s="50">
        <v>3</v>
      </c>
      <c r="F11" s="50">
        <v>3</v>
      </c>
      <c r="G11" s="50">
        <v>3</v>
      </c>
      <c r="H11" s="50">
        <v>3</v>
      </c>
      <c r="I11" s="50">
        <f t="shared" si="0"/>
        <v>18</v>
      </c>
      <c r="J11" s="50"/>
    </row>
    <row r="12" spans="1:10" ht="49.5" customHeight="1" x14ac:dyDescent="0.25">
      <c r="A12" s="49" t="s">
        <v>119</v>
      </c>
      <c r="B12" s="50">
        <v>0</v>
      </c>
      <c r="C12" s="50">
        <v>0</v>
      </c>
      <c r="D12" s="50">
        <v>1</v>
      </c>
      <c r="E12" s="50">
        <v>0</v>
      </c>
      <c r="F12" s="50">
        <v>1</v>
      </c>
      <c r="G12" s="50">
        <v>0</v>
      </c>
      <c r="H12" s="50">
        <v>1</v>
      </c>
      <c r="I12" s="50">
        <f t="shared" si="0"/>
        <v>3</v>
      </c>
      <c r="J12" s="50"/>
    </row>
    <row r="13" spans="1:10" ht="37.5" customHeight="1" x14ac:dyDescent="0.25">
      <c r="A13" s="228" t="s">
        <v>120</v>
      </c>
      <c r="B13" s="228"/>
      <c r="C13" s="228"/>
      <c r="D13" s="228"/>
      <c r="E13" s="228"/>
      <c r="F13" s="228"/>
      <c r="G13" s="228"/>
      <c r="H13" s="228"/>
      <c r="I13" s="228"/>
      <c r="J13" s="228"/>
    </row>
    <row r="14" spans="1:10" ht="37.5" customHeight="1" x14ac:dyDescent="0.25">
      <c r="A14" s="49" t="s">
        <v>121</v>
      </c>
      <c r="B14" s="50">
        <v>0</v>
      </c>
      <c r="C14" s="50">
        <v>9</v>
      </c>
      <c r="D14" s="50">
        <v>8</v>
      </c>
      <c r="E14" s="50">
        <v>3</v>
      </c>
      <c r="F14" s="50">
        <v>0</v>
      </c>
      <c r="G14" s="50">
        <v>0</v>
      </c>
      <c r="H14" s="50">
        <v>0</v>
      </c>
      <c r="I14" s="50">
        <v>20</v>
      </c>
      <c r="J14" s="50" t="s">
        <v>122</v>
      </c>
    </row>
    <row r="15" spans="1:10" ht="37.5" customHeight="1" x14ac:dyDescent="0.25">
      <c r="A15" s="49" t="s">
        <v>123</v>
      </c>
      <c r="B15" s="50">
        <v>0</v>
      </c>
      <c r="C15" s="50">
        <v>2</v>
      </c>
      <c r="D15" s="50">
        <v>4</v>
      </c>
      <c r="E15" s="50">
        <v>4</v>
      </c>
      <c r="F15" s="50">
        <v>4</v>
      </c>
      <c r="G15" s="50">
        <v>4</v>
      </c>
      <c r="H15" s="50">
        <v>2</v>
      </c>
      <c r="I15" s="50">
        <f>+H15+G15+F15+E15+D15+C15</f>
        <v>20</v>
      </c>
      <c r="J15" s="50" t="s">
        <v>122</v>
      </c>
    </row>
    <row r="16" spans="1:10" ht="37.5" customHeight="1" x14ac:dyDescent="0.25">
      <c r="A16" s="49" t="s">
        <v>124</v>
      </c>
      <c r="B16" s="50">
        <v>0</v>
      </c>
      <c r="C16" s="50">
        <v>0</v>
      </c>
      <c r="D16" s="50">
        <v>4</v>
      </c>
      <c r="E16" s="50">
        <v>5</v>
      </c>
      <c r="F16" s="50">
        <v>9</v>
      </c>
      <c r="G16" s="50">
        <v>9</v>
      </c>
      <c r="H16" s="50">
        <v>6</v>
      </c>
      <c r="I16" s="50">
        <f>+H16+G16+F16+E16+D16+C16</f>
        <v>33</v>
      </c>
      <c r="J16" s="50" t="s">
        <v>122</v>
      </c>
    </row>
    <row r="17" spans="1:10" ht="37.5" customHeight="1" x14ac:dyDescent="0.25">
      <c r="A17" s="49" t="s">
        <v>125</v>
      </c>
      <c r="B17" s="50">
        <v>0</v>
      </c>
      <c r="C17" s="50">
        <v>0</v>
      </c>
      <c r="D17" s="50">
        <v>0</v>
      </c>
      <c r="E17" s="50">
        <v>8</v>
      </c>
      <c r="F17" s="50">
        <v>0</v>
      </c>
      <c r="G17" s="50">
        <v>0</v>
      </c>
      <c r="H17" s="50">
        <v>0</v>
      </c>
      <c r="I17" s="50">
        <v>0</v>
      </c>
      <c r="J17" s="50"/>
    </row>
  </sheetData>
  <mergeCells count="2">
    <mergeCell ref="A3:J3"/>
    <mergeCell ref="A13:J13"/>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zoomScale="90" zoomScaleNormal="90" workbookViewId="0">
      <selection activeCell="E5" sqref="E5:E15"/>
    </sheetView>
  </sheetViews>
  <sheetFormatPr defaultColWidth="9.140625" defaultRowHeight="15" x14ac:dyDescent="0.25"/>
  <cols>
    <col min="1" max="1" width="6.28515625"/>
    <col min="2" max="2" width="52.5703125"/>
    <col min="3" max="3" width="13.42578125"/>
    <col min="4" max="4" width="12.140625"/>
    <col min="5" max="5" width="11.5703125"/>
    <col min="6" max="1025" width="10.28515625"/>
  </cols>
  <sheetData>
    <row r="1" spans="1:8" x14ac:dyDescent="0.25">
      <c r="B1" s="9"/>
    </row>
    <row r="3" spans="1:8" ht="34.5" customHeight="1" x14ac:dyDescent="0.25">
      <c r="A3" s="51"/>
      <c r="B3" s="51"/>
      <c r="C3" s="52" t="s">
        <v>126</v>
      </c>
      <c r="D3" s="52" t="s">
        <v>127</v>
      </c>
      <c r="E3" s="53" t="s">
        <v>128</v>
      </c>
    </row>
    <row r="4" spans="1:8" ht="36" customHeight="1" x14ac:dyDescent="0.25">
      <c r="A4" s="229" t="s">
        <v>129</v>
      </c>
      <c r="B4" s="229"/>
      <c r="C4" s="54" t="e">
        <f>+C5+C8+C15+C18</f>
        <v>#REF!</v>
      </c>
      <c r="D4" s="54">
        <v>75000000</v>
      </c>
      <c r="E4" s="55">
        <v>15000000</v>
      </c>
      <c r="F4" s="56"/>
    </row>
    <row r="5" spans="1:8" ht="28.5" x14ac:dyDescent="0.25">
      <c r="A5" s="57">
        <v>1</v>
      </c>
      <c r="B5" s="58" t="s">
        <v>130</v>
      </c>
      <c r="C5" s="59">
        <f>+'PEP - POA'!H5</f>
        <v>7650000</v>
      </c>
      <c r="D5" s="59" t="e">
        <f t="shared" ref="D5:D18" si="0">+C5*($D$4/$C$4)</f>
        <v>#REF!</v>
      </c>
      <c r="E5" s="60" t="e">
        <f t="shared" ref="E5:E18" si="1">+C5*($E$4/$C$4)</f>
        <v>#REF!</v>
      </c>
      <c r="F5" s="56"/>
    </row>
    <row r="6" spans="1:8" ht="29.25" customHeight="1" x14ac:dyDescent="0.25">
      <c r="A6" s="61" t="s">
        <v>131</v>
      </c>
      <c r="B6" s="62" t="s">
        <v>220</v>
      </c>
      <c r="C6" s="63">
        <f>+'PEP - POA'!H6</f>
        <v>4500000</v>
      </c>
      <c r="D6" s="63" t="e">
        <f t="shared" si="0"/>
        <v>#REF!</v>
      </c>
      <c r="E6" s="63" t="e">
        <f t="shared" si="1"/>
        <v>#REF!</v>
      </c>
      <c r="F6" s="56"/>
    </row>
    <row r="7" spans="1:8" x14ac:dyDescent="0.25">
      <c r="A7" s="61" t="s">
        <v>132</v>
      </c>
      <c r="B7" s="62" t="s">
        <v>221</v>
      </c>
      <c r="C7" s="63" t="e">
        <f>+'PEP - POA'!#REF!</f>
        <v>#REF!</v>
      </c>
      <c r="D7" s="63" t="e">
        <f t="shared" si="0"/>
        <v>#REF!</v>
      </c>
      <c r="E7" s="63" t="e">
        <f t="shared" si="1"/>
        <v>#REF!</v>
      </c>
      <c r="F7" s="56"/>
      <c r="H7" s="56"/>
    </row>
    <row r="8" spans="1:8" x14ac:dyDescent="0.25">
      <c r="A8" s="57">
        <v>2</v>
      </c>
      <c r="B8" s="58" t="s">
        <v>133</v>
      </c>
      <c r="C8" s="59" t="e">
        <f>+'PEP - POA'!#REF!</f>
        <v>#REF!</v>
      </c>
      <c r="D8" s="59" t="e">
        <f t="shared" si="0"/>
        <v>#REF!</v>
      </c>
      <c r="E8" s="59" t="e">
        <f t="shared" si="1"/>
        <v>#REF!</v>
      </c>
      <c r="F8" s="56"/>
      <c r="G8" s="56"/>
    </row>
    <row r="9" spans="1:8" x14ac:dyDescent="0.25">
      <c r="A9" s="61" t="s">
        <v>134</v>
      </c>
      <c r="B9" s="62" t="s">
        <v>135</v>
      </c>
      <c r="C9" s="63" t="e">
        <f>+'PEP - POA'!#REF!</f>
        <v>#REF!</v>
      </c>
      <c r="D9" s="63" t="e">
        <f t="shared" si="0"/>
        <v>#REF!</v>
      </c>
      <c r="E9" s="63" t="e">
        <f t="shared" si="1"/>
        <v>#REF!</v>
      </c>
      <c r="F9" s="56"/>
    </row>
    <row r="10" spans="1:8" x14ac:dyDescent="0.25">
      <c r="A10" s="61" t="s">
        <v>136</v>
      </c>
      <c r="B10" s="64" t="s">
        <v>137</v>
      </c>
      <c r="C10" s="65" t="e">
        <f>+'PEP - POA'!#REF!</f>
        <v>#REF!</v>
      </c>
      <c r="D10" s="65" t="e">
        <f t="shared" si="0"/>
        <v>#REF!</v>
      </c>
      <c r="E10" s="65" t="e">
        <f t="shared" si="1"/>
        <v>#REF!</v>
      </c>
      <c r="F10" s="56"/>
    </row>
    <row r="11" spans="1:8" hidden="1" x14ac:dyDescent="0.25">
      <c r="A11" s="61" t="s">
        <v>138</v>
      </c>
      <c r="B11" s="62" t="s">
        <v>139</v>
      </c>
      <c r="C11" s="63" t="e">
        <f>+'PEP - POA'!#REF!</f>
        <v>#REF!</v>
      </c>
      <c r="D11" s="63" t="e">
        <f t="shared" si="0"/>
        <v>#REF!</v>
      </c>
      <c r="E11" s="63" t="e">
        <f t="shared" si="1"/>
        <v>#REF!</v>
      </c>
      <c r="F11" s="56"/>
    </row>
    <row r="12" spans="1:8" hidden="1" x14ac:dyDescent="0.25">
      <c r="A12" s="61" t="s">
        <v>140</v>
      </c>
      <c r="B12" s="62" t="s">
        <v>141</v>
      </c>
      <c r="C12" s="63">
        <f>+'PEP - POA'!H21</f>
        <v>259350000</v>
      </c>
      <c r="D12" s="63" t="e">
        <f t="shared" si="0"/>
        <v>#REF!</v>
      </c>
      <c r="E12" s="63" t="e">
        <f t="shared" si="1"/>
        <v>#REF!</v>
      </c>
      <c r="F12" s="56"/>
    </row>
    <row r="13" spans="1:8" hidden="1" x14ac:dyDescent="0.25">
      <c r="A13" s="61" t="s">
        <v>142</v>
      </c>
      <c r="B13" s="62" t="s">
        <v>143</v>
      </c>
      <c r="C13" s="63">
        <f>+'PEP - POA'!H22</f>
        <v>244100000</v>
      </c>
      <c r="D13" s="63" t="e">
        <f t="shared" si="0"/>
        <v>#REF!</v>
      </c>
      <c r="E13" s="63" t="e">
        <f t="shared" si="1"/>
        <v>#REF!</v>
      </c>
      <c r="F13" s="56"/>
    </row>
    <row r="14" spans="1:8" ht="30" x14ac:dyDescent="0.25">
      <c r="A14" s="61" t="s">
        <v>144</v>
      </c>
      <c r="B14" s="62" t="s">
        <v>145</v>
      </c>
      <c r="C14" s="63">
        <f>+'PEP - POA'!H24</f>
        <v>15250000</v>
      </c>
      <c r="D14" s="63" t="e">
        <f t="shared" si="0"/>
        <v>#REF!</v>
      </c>
      <c r="E14" s="63" t="e">
        <f t="shared" si="1"/>
        <v>#REF!</v>
      </c>
      <c r="F14" s="56"/>
    </row>
    <row r="15" spans="1:8" ht="28.5" x14ac:dyDescent="0.25">
      <c r="A15" s="57">
        <v>3</v>
      </c>
      <c r="B15" s="58" t="s">
        <v>146</v>
      </c>
      <c r="C15" s="59">
        <f>+'PEP - POA'!H26</f>
        <v>280000000</v>
      </c>
      <c r="D15" s="59" t="e">
        <f t="shared" si="0"/>
        <v>#REF!</v>
      </c>
      <c r="E15" s="59" t="e">
        <f t="shared" si="1"/>
        <v>#REF!</v>
      </c>
      <c r="F15" s="56"/>
      <c r="H15" s="56"/>
    </row>
    <row r="16" spans="1:8" x14ac:dyDescent="0.25">
      <c r="A16" s="61" t="s">
        <v>147</v>
      </c>
      <c r="B16" s="66" t="s">
        <v>148</v>
      </c>
      <c r="C16" s="63" t="e">
        <f>+'PEP - POA'!#REF!</f>
        <v>#REF!</v>
      </c>
      <c r="D16" s="63" t="e">
        <f t="shared" si="0"/>
        <v>#REF!</v>
      </c>
      <c r="E16" s="63" t="e">
        <f t="shared" si="1"/>
        <v>#REF!</v>
      </c>
      <c r="F16" s="56"/>
      <c r="G16" s="56"/>
    </row>
    <row r="17" spans="1:6" x14ac:dyDescent="0.25">
      <c r="A17" s="61" t="s">
        <v>149</v>
      </c>
      <c r="B17" s="66" t="s">
        <v>150</v>
      </c>
      <c r="C17" s="63" t="e">
        <f>+'PEP - POA'!#REF!</f>
        <v>#REF!</v>
      </c>
      <c r="D17" s="63" t="e">
        <f t="shared" si="0"/>
        <v>#REF!</v>
      </c>
      <c r="E17" s="63" t="e">
        <f t="shared" si="1"/>
        <v>#REF!</v>
      </c>
      <c r="F17" s="56"/>
    </row>
    <row r="18" spans="1:6" x14ac:dyDescent="0.25">
      <c r="A18" s="57">
        <v>4</v>
      </c>
      <c r="B18" s="67" t="s">
        <v>151</v>
      </c>
      <c r="C18" s="59" t="e">
        <f>+'PEP - POA'!#REF!</f>
        <v>#REF!</v>
      </c>
      <c r="D18" s="59" t="e">
        <f t="shared" si="0"/>
        <v>#REF!</v>
      </c>
      <c r="E18" s="59" t="e">
        <f t="shared" si="1"/>
        <v>#REF!</v>
      </c>
      <c r="F18" s="56"/>
    </row>
  </sheetData>
  <mergeCells count="1">
    <mergeCell ref="A4:B4"/>
  </mergeCell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90" zoomScaleNormal="90" workbookViewId="0">
      <selection activeCell="E5" sqref="E5:E15"/>
    </sheetView>
  </sheetViews>
  <sheetFormatPr defaultColWidth="9.140625" defaultRowHeight="15" x14ac:dyDescent="0.25"/>
  <cols>
    <col min="1" max="1" width="75.7109375"/>
    <col min="2" max="2" width="32.42578125"/>
    <col min="3" max="3" width="18.28515625"/>
    <col min="4" max="4" width="21.140625"/>
    <col min="5" max="5" width="11"/>
    <col min="6" max="6" width="33.5703125"/>
    <col min="7" max="1025" width="10.28515625"/>
  </cols>
  <sheetData>
    <row r="1" spans="1:6" x14ac:dyDescent="0.25">
      <c r="A1" s="9" t="s">
        <v>152</v>
      </c>
      <c r="B1" s="9"/>
    </row>
    <row r="3" spans="1:6" x14ac:dyDescent="0.25">
      <c r="A3" s="68" t="s">
        <v>148</v>
      </c>
      <c r="B3" s="69" t="s">
        <v>153</v>
      </c>
      <c r="C3" s="70" t="s">
        <v>154</v>
      </c>
      <c r="D3" s="70" t="s">
        <v>155</v>
      </c>
      <c r="E3" s="70" t="s">
        <v>156</v>
      </c>
      <c r="F3" s="69" t="s">
        <v>157</v>
      </c>
    </row>
    <row r="4" spans="1:6" x14ac:dyDescent="0.25">
      <c r="A4" s="71" t="s">
        <v>158</v>
      </c>
      <c r="B4" s="72">
        <v>128232</v>
      </c>
      <c r="C4" s="72">
        <f t="shared" ref="C4:C16" si="0">+B4*12</f>
        <v>1538784</v>
      </c>
      <c r="D4" s="72">
        <f t="shared" ref="D4:D16" si="1">+C4/31</f>
        <v>49638.193548387098</v>
      </c>
      <c r="E4" s="72">
        <v>769.23076923076906</v>
      </c>
      <c r="F4" s="72">
        <f t="shared" ref="F4:F16" si="2">+D4*5+E4</f>
        <v>248960.19851116627</v>
      </c>
    </row>
    <row r="5" spans="1:6" x14ac:dyDescent="0.25">
      <c r="A5" s="71" t="s">
        <v>159</v>
      </c>
      <c r="B5" s="72">
        <v>101970.785664</v>
      </c>
      <c r="C5" s="72">
        <f t="shared" si="0"/>
        <v>1223649.4279680001</v>
      </c>
      <c r="D5" s="72">
        <f t="shared" si="1"/>
        <v>39472.562192516132</v>
      </c>
      <c r="E5" s="72">
        <v>769.23076923076906</v>
      </c>
      <c r="F5" s="72">
        <f t="shared" si="2"/>
        <v>198132.04173181145</v>
      </c>
    </row>
    <row r="6" spans="1:6" ht="17.25" customHeight="1" x14ac:dyDescent="0.25">
      <c r="A6" s="71" t="s">
        <v>160</v>
      </c>
      <c r="B6" s="72">
        <v>101970.785664</v>
      </c>
      <c r="C6" s="72">
        <f t="shared" si="0"/>
        <v>1223649.4279680001</v>
      </c>
      <c r="D6" s="72">
        <f t="shared" si="1"/>
        <v>39472.562192516132</v>
      </c>
      <c r="E6" s="72">
        <v>769.23076923076906</v>
      </c>
      <c r="F6" s="72">
        <f t="shared" si="2"/>
        <v>198132.04173181145</v>
      </c>
    </row>
    <row r="7" spans="1:6" x14ac:dyDescent="0.25">
      <c r="A7" s="71" t="s">
        <v>161</v>
      </c>
      <c r="B7" s="72">
        <v>101970.785664</v>
      </c>
      <c r="C7" s="72">
        <f t="shared" si="0"/>
        <v>1223649.4279680001</v>
      </c>
      <c r="D7" s="72">
        <f t="shared" si="1"/>
        <v>39472.562192516132</v>
      </c>
      <c r="E7" s="72">
        <v>769.23076923076906</v>
      </c>
      <c r="F7" s="72">
        <f t="shared" si="2"/>
        <v>198132.04173181145</v>
      </c>
    </row>
    <row r="8" spans="1:6" x14ac:dyDescent="0.25">
      <c r="A8" s="71" t="s">
        <v>162</v>
      </c>
      <c r="B8" s="73">
        <v>93799.338879999996</v>
      </c>
      <c r="C8" s="72">
        <f t="shared" si="0"/>
        <v>1125592.0665599999</v>
      </c>
      <c r="D8" s="72">
        <f t="shared" si="1"/>
        <v>36309.421501935482</v>
      </c>
      <c r="E8" s="72">
        <v>769.23076923076906</v>
      </c>
      <c r="F8" s="72">
        <f t="shared" si="2"/>
        <v>182316.3382789082</v>
      </c>
    </row>
    <row r="9" spans="1:6" x14ac:dyDescent="0.25">
      <c r="A9" s="71" t="s">
        <v>163</v>
      </c>
      <c r="B9" s="73">
        <v>58589</v>
      </c>
      <c r="C9" s="72">
        <f t="shared" si="0"/>
        <v>703068</v>
      </c>
      <c r="D9" s="72">
        <f t="shared" si="1"/>
        <v>22679.612903225807</v>
      </c>
      <c r="E9" s="72">
        <v>769.23076923076906</v>
      </c>
      <c r="F9" s="72">
        <f t="shared" si="2"/>
        <v>114167.2952853598</v>
      </c>
    </row>
    <row r="10" spans="1:6" x14ac:dyDescent="0.25">
      <c r="A10" s="71" t="s">
        <v>164</v>
      </c>
      <c r="B10" s="73">
        <v>58589</v>
      </c>
      <c r="C10" s="72">
        <f t="shared" si="0"/>
        <v>703068</v>
      </c>
      <c r="D10" s="72">
        <f t="shared" si="1"/>
        <v>22679.612903225807</v>
      </c>
      <c r="E10" s="72">
        <v>769.23076923076906</v>
      </c>
      <c r="F10" s="72">
        <f t="shared" si="2"/>
        <v>114167.2952853598</v>
      </c>
    </row>
    <row r="11" spans="1:6" x14ac:dyDescent="0.25">
      <c r="A11" s="71" t="s">
        <v>165</v>
      </c>
      <c r="B11" s="73">
        <v>93799.338879999996</v>
      </c>
      <c r="C11" s="72">
        <f t="shared" si="0"/>
        <v>1125592.0665599999</v>
      </c>
      <c r="D11" s="72">
        <f t="shared" si="1"/>
        <v>36309.421501935482</v>
      </c>
      <c r="E11" s="72">
        <v>769.23076923076906</v>
      </c>
      <c r="F11" s="72">
        <f t="shared" si="2"/>
        <v>182316.3382789082</v>
      </c>
    </row>
    <row r="12" spans="1:6" x14ac:dyDescent="0.25">
      <c r="A12" s="71" t="s">
        <v>166</v>
      </c>
      <c r="B12" s="73">
        <v>93799.338879999996</v>
      </c>
      <c r="C12" s="72">
        <f t="shared" si="0"/>
        <v>1125592.0665599999</v>
      </c>
      <c r="D12" s="72">
        <f t="shared" si="1"/>
        <v>36309.421501935482</v>
      </c>
      <c r="E12" s="72">
        <v>769.23076923076906</v>
      </c>
      <c r="F12" s="72">
        <f t="shared" si="2"/>
        <v>182316.3382789082</v>
      </c>
    </row>
    <row r="13" spans="1:6" x14ac:dyDescent="0.25">
      <c r="A13" s="71" t="s">
        <v>167</v>
      </c>
      <c r="B13" s="73">
        <v>58589</v>
      </c>
      <c r="C13" s="72">
        <f t="shared" si="0"/>
        <v>703068</v>
      </c>
      <c r="D13" s="72">
        <f t="shared" si="1"/>
        <v>22679.612903225807</v>
      </c>
      <c r="E13" s="72">
        <v>769.23076923076906</v>
      </c>
      <c r="F13" s="72">
        <f t="shared" si="2"/>
        <v>114167.2952853598</v>
      </c>
    </row>
    <row r="14" spans="1:6" x14ac:dyDescent="0.25">
      <c r="A14" s="71" t="s">
        <v>168</v>
      </c>
      <c r="B14" s="73">
        <v>93799.338879999996</v>
      </c>
      <c r="C14" s="72">
        <f t="shared" si="0"/>
        <v>1125592.0665599999</v>
      </c>
      <c r="D14" s="72">
        <f t="shared" si="1"/>
        <v>36309.421501935482</v>
      </c>
      <c r="E14" s="72">
        <v>769.23076923076906</v>
      </c>
      <c r="F14" s="72">
        <f t="shared" si="2"/>
        <v>182316.3382789082</v>
      </c>
    </row>
    <row r="15" spans="1:6" x14ac:dyDescent="0.25">
      <c r="A15" s="71" t="s">
        <v>169</v>
      </c>
      <c r="B15" s="73">
        <v>58589</v>
      </c>
      <c r="C15" s="72">
        <f t="shared" si="0"/>
        <v>703068</v>
      </c>
      <c r="D15" s="74">
        <f t="shared" si="1"/>
        <v>22679.612903225807</v>
      </c>
      <c r="E15" s="72">
        <v>769.23076923076906</v>
      </c>
      <c r="F15" s="72">
        <f t="shared" si="2"/>
        <v>114167.2952853598</v>
      </c>
    </row>
    <row r="16" spans="1:6" x14ac:dyDescent="0.25">
      <c r="A16" s="71" t="s">
        <v>170</v>
      </c>
      <c r="B16" s="73">
        <v>58589</v>
      </c>
      <c r="C16" s="72">
        <f t="shared" si="0"/>
        <v>703068</v>
      </c>
      <c r="D16" s="72">
        <f t="shared" si="1"/>
        <v>22679.612903225807</v>
      </c>
      <c r="E16" s="72">
        <v>769.23076923076906</v>
      </c>
      <c r="F16" s="72">
        <f t="shared" si="2"/>
        <v>114167.2952853598</v>
      </c>
    </row>
    <row r="17" spans="1:8" x14ac:dyDescent="0.25">
      <c r="C17" s="56"/>
      <c r="D17" s="75" t="s">
        <v>171</v>
      </c>
      <c r="E17" s="76"/>
      <c r="F17" s="77">
        <f>SUM(F4:F16)</f>
        <v>2143458.1532490323</v>
      </c>
      <c r="G17" s="56"/>
    </row>
    <row r="19" spans="1:8" x14ac:dyDescent="0.25">
      <c r="A19" s="69" t="s">
        <v>172</v>
      </c>
      <c r="B19" s="69" t="s">
        <v>153</v>
      </c>
      <c r="C19" s="70" t="s">
        <v>154</v>
      </c>
      <c r="D19" s="70" t="s">
        <v>155</v>
      </c>
      <c r="E19" s="70" t="s">
        <v>156</v>
      </c>
      <c r="F19" s="69" t="s">
        <v>157</v>
      </c>
    </row>
    <row r="20" spans="1:8" x14ac:dyDescent="0.25">
      <c r="A20" s="78" t="s">
        <v>173</v>
      </c>
      <c r="B20" s="79">
        <f>+B14</f>
        <v>93799.338879999996</v>
      </c>
      <c r="C20" s="72">
        <f t="shared" ref="C20:C25" si="3">+B20*12</f>
        <v>1125592.0665599999</v>
      </c>
      <c r="D20" s="72">
        <f t="shared" ref="D20:D25" si="4">+C20/31</f>
        <v>36309.421501935482</v>
      </c>
      <c r="E20" s="72">
        <f t="shared" ref="E20:E25" si="5">40000/6</f>
        <v>6666.666666666667</v>
      </c>
      <c r="F20" s="72">
        <f t="shared" ref="F20:F25" si="6">+D20*5+E20</f>
        <v>188213.77417634407</v>
      </c>
      <c r="G20" t="s">
        <v>174</v>
      </c>
    </row>
    <row r="21" spans="1:8" x14ac:dyDescent="0.25">
      <c r="A21" s="78" t="s">
        <v>175</v>
      </c>
      <c r="B21" s="79">
        <f>+B20</f>
        <v>93799.338879999996</v>
      </c>
      <c r="C21" s="72">
        <f t="shared" si="3"/>
        <v>1125592.0665599999</v>
      </c>
      <c r="D21" s="72">
        <f t="shared" si="4"/>
        <v>36309.421501935482</v>
      </c>
      <c r="E21" s="72">
        <f t="shared" si="5"/>
        <v>6666.666666666667</v>
      </c>
      <c r="F21" s="72">
        <f t="shared" si="6"/>
        <v>188213.77417634407</v>
      </c>
      <c r="G21" t="s">
        <v>176</v>
      </c>
    </row>
    <row r="22" spans="1:8" x14ac:dyDescent="0.25">
      <c r="A22" s="78" t="s">
        <v>177</v>
      </c>
      <c r="B22" s="79">
        <f>+B21</f>
        <v>93799.338879999996</v>
      </c>
      <c r="C22" s="72">
        <f t="shared" si="3"/>
        <v>1125592.0665599999</v>
      </c>
      <c r="D22" s="72">
        <f t="shared" si="4"/>
        <v>36309.421501935482</v>
      </c>
      <c r="E22" s="72">
        <f t="shared" si="5"/>
        <v>6666.666666666667</v>
      </c>
      <c r="F22" s="72">
        <f t="shared" si="6"/>
        <v>188213.77417634407</v>
      </c>
      <c r="G22" t="s">
        <v>178</v>
      </c>
    </row>
    <row r="23" spans="1:8" x14ac:dyDescent="0.25">
      <c r="A23" s="78" t="s">
        <v>179</v>
      </c>
      <c r="B23" s="79">
        <f>+B22</f>
        <v>93799.338879999996</v>
      </c>
      <c r="C23" s="72">
        <f t="shared" si="3"/>
        <v>1125592.0665599999</v>
      </c>
      <c r="D23" s="72">
        <f t="shared" si="4"/>
        <v>36309.421501935482</v>
      </c>
      <c r="E23" s="72">
        <f t="shared" si="5"/>
        <v>6666.666666666667</v>
      </c>
      <c r="F23" s="72">
        <f t="shared" si="6"/>
        <v>188213.77417634407</v>
      </c>
      <c r="G23" t="s">
        <v>180</v>
      </c>
    </row>
    <row r="24" spans="1:8" x14ac:dyDescent="0.25">
      <c r="A24" s="78" t="s">
        <v>181</v>
      </c>
      <c r="B24" s="79">
        <f>+B23</f>
        <v>93799.338879999996</v>
      </c>
      <c r="C24" s="72">
        <f t="shared" si="3"/>
        <v>1125592.0665599999</v>
      </c>
      <c r="D24" s="72">
        <f t="shared" si="4"/>
        <v>36309.421501935482</v>
      </c>
      <c r="E24" s="72">
        <f t="shared" si="5"/>
        <v>6666.666666666667</v>
      </c>
      <c r="F24" s="72">
        <f t="shared" si="6"/>
        <v>188213.77417634407</v>
      </c>
      <c r="G24" t="s">
        <v>174</v>
      </c>
    </row>
    <row r="25" spans="1:8" x14ac:dyDescent="0.25">
      <c r="A25" s="78" t="s">
        <v>182</v>
      </c>
      <c r="B25" s="79">
        <f>+B22</f>
        <v>93799.338879999996</v>
      </c>
      <c r="C25" s="72">
        <f t="shared" si="3"/>
        <v>1125592.0665599999</v>
      </c>
      <c r="D25" s="72">
        <f t="shared" si="4"/>
        <v>36309.421501935482</v>
      </c>
      <c r="E25" s="72">
        <f t="shared" si="5"/>
        <v>6666.666666666667</v>
      </c>
      <c r="F25" s="72">
        <f t="shared" si="6"/>
        <v>188213.77417634407</v>
      </c>
      <c r="G25" t="s">
        <v>176</v>
      </c>
      <c r="H25" s="56"/>
    </row>
    <row r="26" spans="1:8" ht="12.6" customHeight="1" x14ac:dyDescent="0.25">
      <c r="D26" s="75" t="s">
        <v>171</v>
      </c>
      <c r="E26" s="76"/>
      <c r="F26" s="77">
        <f>+F25+F22+F21+F20+F23+F24</f>
        <v>1129282.6450580645</v>
      </c>
      <c r="G26" s="56"/>
    </row>
    <row r="28" spans="1:8" x14ac:dyDescent="0.25">
      <c r="A28" s="69" t="s">
        <v>183</v>
      </c>
      <c r="B28" s="69" t="s">
        <v>153</v>
      </c>
      <c r="C28" s="70" t="s">
        <v>154</v>
      </c>
      <c r="D28" s="70" t="s">
        <v>155</v>
      </c>
      <c r="E28" s="70" t="s">
        <v>156</v>
      </c>
      <c r="F28" s="69" t="s">
        <v>157</v>
      </c>
    </row>
    <row r="29" spans="1:8" x14ac:dyDescent="0.25">
      <c r="A29" s="78" t="s">
        <v>184</v>
      </c>
      <c r="B29" s="79">
        <v>93799.338879999996</v>
      </c>
      <c r="C29" s="72">
        <v>1125592.0665599999</v>
      </c>
      <c r="D29" s="72">
        <v>36309.421501935503</v>
      </c>
      <c r="E29" s="72">
        <f t="shared" ref="E29:E35" si="7">100000/7</f>
        <v>14285.714285714286</v>
      </c>
      <c r="F29" s="72">
        <f t="shared" ref="F29:F35" si="8">+D29*5+E29</f>
        <v>195832.82179539182</v>
      </c>
      <c r="G29" t="s">
        <v>185</v>
      </c>
    </row>
    <row r="30" spans="1:8" x14ac:dyDescent="0.25">
      <c r="A30" s="78" t="s">
        <v>184</v>
      </c>
      <c r="B30" s="79">
        <v>93799.338879999996</v>
      </c>
      <c r="C30" s="72">
        <v>1125592.0665599999</v>
      </c>
      <c r="D30" s="72">
        <v>36309.421501935503</v>
      </c>
      <c r="E30" s="72">
        <f t="shared" si="7"/>
        <v>14285.714285714286</v>
      </c>
      <c r="F30" s="72">
        <f t="shared" si="8"/>
        <v>195832.82179539182</v>
      </c>
      <c r="G30" t="s">
        <v>185</v>
      </c>
    </row>
    <row r="31" spans="1:8" x14ac:dyDescent="0.25">
      <c r="A31" s="78" t="s">
        <v>184</v>
      </c>
      <c r="B31" s="79">
        <v>93799.338879999996</v>
      </c>
      <c r="C31" s="72">
        <v>1125592.0665599999</v>
      </c>
      <c r="D31" s="72">
        <v>36309.421501935503</v>
      </c>
      <c r="E31" s="72">
        <f t="shared" si="7"/>
        <v>14285.714285714286</v>
      </c>
      <c r="F31" s="72">
        <f t="shared" si="8"/>
        <v>195832.82179539182</v>
      </c>
      <c r="G31" t="s">
        <v>185</v>
      </c>
    </row>
    <row r="32" spans="1:8" x14ac:dyDescent="0.25">
      <c r="A32" s="78" t="s">
        <v>184</v>
      </c>
      <c r="B32" s="79">
        <v>93799.338879999996</v>
      </c>
      <c r="C32" s="72">
        <v>1125592.0665599999</v>
      </c>
      <c r="D32" s="72">
        <v>36309.421501935503</v>
      </c>
      <c r="E32" s="72">
        <f t="shared" si="7"/>
        <v>14285.714285714286</v>
      </c>
      <c r="F32" s="72">
        <f t="shared" si="8"/>
        <v>195832.82179539182</v>
      </c>
      <c r="G32" t="s">
        <v>185</v>
      </c>
    </row>
    <row r="33" spans="1:8" x14ac:dyDescent="0.25">
      <c r="A33" s="78" t="s">
        <v>184</v>
      </c>
      <c r="B33" s="79">
        <v>93799.338879999996</v>
      </c>
      <c r="C33" s="72">
        <v>1125592.0665599999</v>
      </c>
      <c r="D33" s="72">
        <v>36309.421501935503</v>
      </c>
      <c r="E33" s="72">
        <f t="shared" si="7"/>
        <v>14285.714285714286</v>
      </c>
      <c r="F33" s="72">
        <f t="shared" si="8"/>
        <v>195832.82179539182</v>
      </c>
      <c r="G33" t="s">
        <v>185</v>
      </c>
    </row>
    <row r="34" spans="1:8" x14ac:dyDescent="0.25">
      <c r="A34" s="78" t="s">
        <v>184</v>
      </c>
      <c r="B34" s="79">
        <v>93799.338879999996</v>
      </c>
      <c r="C34" s="72">
        <v>1125592.0665599999</v>
      </c>
      <c r="D34" s="72">
        <v>36309.421501935503</v>
      </c>
      <c r="E34" s="72">
        <f t="shared" si="7"/>
        <v>14285.714285714286</v>
      </c>
      <c r="F34" s="72">
        <f t="shared" si="8"/>
        <v>195832.82179539182</v>
      </c>
      <c r="G34" t="s">
        <v>185</v>
      </c>
    </row>
    <row r="35" spans="1:8" x14ac:dyDescent="0.25">
      <c r="A35" s="78" t="s">
        <v>184</v>
      </c>
      <c r="B35" s="79">
        <v>93799.338879999996</v>
      </c>
      <c r="C35" s="72">
        <v>1125592.0665599999</v>
      </c>
      <c r="D35" s="72">
        <v>36309.421501935503</v>
      </c>
      <c r="E35" s="72">
        <f t="shared" si="7"/>
        <v>14285.714285714286</v>
      </c>
      <c r="F35" s="72">
        <f t="shared" si="8"/>
        <v>195832.82179539182</v>
      </c>
      <c r="G35" t="s">
        <v>185</v>
      </c>
    </row>
    <row r="36" spans="1:8" x14ac:dyDescent="0.25">
      <c r="D36" s="80" t="s">
        <v>171</v>
      </c>
      <c r="E36" s="81"/>
      <c r="F36" s="82">
        <f>SUM(F29:F35)</f>
        <v>1370829.7525677427</v>
      </c>
      <c r="G36" s="56"/>
      <c r="H36" s="56"/>
    </row>
    <row r="38" spans="1:8" x14ac:dyDescent="0.25">
      <c r="D38" s="75" t="s">
        <v>186</v>
      </c>
      <c r="E38" s="76"/>
      <c r="F38" s="77">
        <f>+F36+F26+F17</f>
        <v>4643570.5508748395</v>
      </c>
      <c r="H38" s="56"/>
    </row>
  </sheetData>
  <pageMargins left="0.7" right="0.7" top="0.75" bottom="0.7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H47"/>
  <sheetViews>
    <sheetView tabSelected="1" zoomScaleNormal="100" zoomScaleSheetLayoutView="90" zoomScalePageLayoutView="70" workbookViewId="0">
      <selection activeCell="B29" sqref="B29"/>
    </sheetView>
  </sheetViews>
  <sheetFormatPr defaultColWidth="9.140625" defaultRowHeight="15" x14ac:dyDescent="0.25"/>
  <cols>
    <col min="1" max="1" width="8.28515625" style="83"/>
    <col min="2" max="2" width="47.140625" style="83" customWidth="1"/>
    <col min="3" max="3" width="17" style="83" customWidth="1"/>
    <col min="4" max="4" width="13.5703125" style="83" customWidth="1"/>
    <col min="5" max="5" width="12.42578125" style="83" customWidth="1"/>
    <col min="6" max="6" width="10.5703125" style="83"/>
    <col min="7" max="7" width="10.140625" style="83" customWidth="1"/>
    <col min="8" max="8" width="16.140625" style="84" customWidth="1"/>
    <col min="9" max="9" width="10.85546875" style="85"/>
    <col min="10" max="10" width="15.85546875" style="83" customWidth="1"/>
    <col min="11" max="11" width="15" style="83" customWidth="1"/>
    <col min="12" max="12" width="15.140625" style="83"/>
    <col min="13" max="13" width="15.140625" style="83" customWidth="1"/>
    <col min="14" max="14" width="13.85546875" style="83"/>
    <col min="15" max="15" width="16.42578125" style="83"/>
    <col min="16" max="16" width="10.28515625" style="83"/>
    <col min="17" max="17" width="36.5703125" style="83" bestFit="1" customWidth="1"/>
    <col min="18" max="18" width="11.7109375" style="83" bestFit="1" customWidth="1"/>
    <col min="19" max="1019" width="10.28515625" style="83"/>
    <col min="1020" max="1022" width="8.7109375" style="83"/>
  </cols>
  <sheetData>
    <row r="1" spans="1:18" ht="15.75" thickBot="1" x14ac:dyDescent="0.3">
      <c r="A1" s="231" t="s">
        <v>228</v>
      </c>
      <c r="B1" s="231"/>
      <c r="C1" s="231"/>
      <c r="D1" s="231"/>
      <c r="E1" s="231"/>
      <c r="F1" s="231"/>
      <c r="G1" s="231"/>
      <c r="H1" s="231"/>
      <c r="I1" s="231"/>
      <c r="J1" s="231"/>
      <c r="K1" s="231"/>
      <c r="L1" s="231"/>
      <c r="M1" s="231"/>
      <c r="N1" s="231"/>
      <c r="O1" s="231"/>
      <c r="P1"/>
      <c r="Q1"/>
      <c r="R1"/>
    </row>
    <row r="2" spans="1:18" ht="3" customHeight="1" thickBot="1" x14ac:dyDescent="0.3">
      <c r="A2" s="232"/>
      <c r="B2" s="232"/>
      <c r="C2" s="232"/>
      <c r="D2" s="232"/>
      <c r="E2" s="232"/>
      <c r="F2" s="232"/>
      <c r="G2" s="232"/>
      <c r="H2" s="232"/>
      <c r="I2" s="232"/>
      <c r="J2" s="232"/>
      <c r="K2" s="232"/>
      <c r="L2" s="232"/>
      <c r="M2" s="232"/>
      <c r="N2" s="232"/>
      <c r="O2" s="232"/>
      <c r="P2"/>
      <c r="Q2"/>
      <c r="R2"/>
    </row>
    <row r="3" spans="1:18" ht="26.25" customHeight="1" thickBot="1" x14ac:dyDescent="0.3">
      <c r="A3" s="233" t="s">
        <v>187</v>
      </c>
      <c r="B3" s="234" t="s">
        <v>188</v>
      </c>
      <c r="C3" s="234" t="s">
        <v>189</v>
      </c>
      <c r="D3" s="234" t="s">
        <v>190</v>
      </c>
      <c r="E3" s="234" t="s">
        <v>191</v>
      </c>
      <c r="F3" s="235" t="s">
        <v>192</v>
      </c>
      <c r="G3" s="235"/>
      <c r="H3" s="234" t="s">
        <v>193</v>
      </c>
      <c r="I3" s="237" t="s">
        <v>194</v>
      </c>
      <c r="J3" s="238" t="s">
        <v>195</v>
      </c>
      <c r="K3" s="238"/>
      <c r="L3" s="234">
        <v>2020</v>
      </c>
      <c r="M3" s="234">
        <v>2021</v>
      </c>
      <c r="N3" s="234">
        <v>2022</v>
      </c>
      <c r="O3" s="230" t="s">
        <v>196</v>
      </c>
      <c r="P3"/>
      <c r="Q3"/>
      <c r="R3"/>
    </row>
    <row r="4" spans="1:18" ht="24.75" customHeight="1" thickBot="1" x14ac:dyDescent="0.3">
      <c r="A4" s="233"/>
      <c r="B4" s="234"/>
      <c r="C4" s="234"/>
      <c r="D4" s="234"/>
      <c r="E4" s="234" t="s">
        <v>197</v>
      </c>
      <c r="F4" s="113" t="s">
        <v>222</v>
      </c>
      <c r="G4" s="113" t="s">
        <v>198</v>
      </c>
      <c r="H4" s="236"/>
      <c r="I4" s="237"/>
      <c r="J4" s="113" t="s">
        <v>199</v>
      </c>
      <c r="K4" s="114" t="s">
        <v>200</v>
      </c>
      <c r="L4" s="234"/>
      <c r="M4" s="234"/>
      <c r="N4" s="234"/>
      <c r="O4" s="230" t="s">
        <v>201</v>
      </c>
      <c r="P4"/>
      <c r="Q4"/>
      <c r="R4"/>
    </row>
    <row r="5" spans="1:18" x14ac:dyDescent="0.25">
      <c r="A5" s="115">
        <v>1</v>
      </c>
      <c r="B5" s="116" t="s">
        <v>235</v>
      </c>
      <c r="C5" s="116"/>
      <c r="D5" s="116"/>
      <c r="E5" s="116"/>
      <c r="F5" s="116"/>
      <c r="G5" s="116"/>
      <c r="H5" s="117">
        <f>+H6+H8+H10+H12+H15</f>
        <v>7650000</v>
      </c>
      <c r="I5" s="118">
        <f>+H5/$H$26</f>
        <v>2.7321428571428573E-2</v>
      </c>
      <c r="J5" s="117">
        <f>+J6+J8+J10+J12+J15</f>
        <v>7650000</v>
      </c>
      <c r="K5" s="117">
        <v>0</v>
      </c>
      <c r="L5" s="117">
        <f t="shared" ref="L5:M5" si="0">+L6+L8+L10+L12+L15</f>
        <v>2100000</v>
      </c>
      <c r="M5" s="117">
        <f t="shared" si="0"/>
        <v>3450000</v>
      </c>
      <c r="N5" s="117">
        <f>+N6+N8+N10+N12+N15</f>
        <v>2100000</v>
      </c>
      <c r="O5" s="117">
        <f>SUM(L5:N5)</f>
        <v>7650000</v>
      </c>
      <c r="P5"/>
      <c r="Q5"/>
      <c r="R5"/>
    </row>
    <row r="6" spans="1:18" x14ac:dyDescent="0.25">
      <c r="A6" s="119">
        <v>1.1000000000000001</v>
      </c>
      <c r="B6" s="120" t="s">
        <v>233</v>
      </c>
      <c r="C6" s="121"/>
      <c r="D6" s="122"/>
      <c r="E6" s="122"/>
      <c r="F6" s="121"/>
      <c r="G6" s="121"/>
      <c r="H6" s="123">
        <f>H7</f>
        <v>4500000</v>
      </c>
      <c r="I6" s="124">
        <f>+H6/$H$5</f>
        <v>0.58823529411764708</v>
      </c>
      <c r="J6" s="123">
        <f>J7</f>
        <v>4500000</v>
      </c>
      <c r="K6" s="123">
        <v>0</v>
      </c>
      <c r="L6" s="123">
        <f t="shared" ref="L6:N6" si="1">SUM(L7:L7)</f>
        <v>1250000</v>
      </c>
      <c r="M6" s="123">
        <f t="shared" si="1"/>
        <v>2000000</v>
      </c>
      <c r="N6" s="123">
        <f t="shared" si="1"/>
        <v>1250000</v>
      </c>
      <c r="O6" s="123">
        <f t="shared" ref="O6:O25" si="2">SUM(L6:N6)</f>
        <v>4500000</v>
      </c>
      <c r="P6"/>
      <c r="Q6"/>
      <c r="R6"/>
    </row>
    <row r="7" spans="1:18" x14ac:dyDescent="0.25">
      <c r="A7" s="125" t="s">
        <v>174</v>
      </c>
      <c r="B7" s="126" t="s">
        <v>243</v>
      </c>
      <c r="C7" s="127">
        <v>2022</v>
      </c>
      <c r="D7" s="128">
        <f>(G7-F7)*12</f>
        <v>24</v>
      </c>
      <c r="E7" s="128">
        <f>+D7*30</f>
        <v>720</v>
      </c>
      <c r="F7" s="129">
        <v>2020</v>
      </c>
      <c r="G7" s="129">
        <v>2022</v>
      </c>
      <c r="H7" s="130">
        <v>4500000</v>
      </c>
      <c r="I7" s="130"/>
      <c r="J7" s="130">
        <v>4500000</v>
      </c>
      <c r="K7" s="131">
        <v>0</v>
      </c>
      <c r="L7" s="132">
        <v>1250000</v>
      </c>
      <c r="M7" s="132">
        <v>2000000</v>
      </c>
      <c r="N7" s="132">
        <v>1250000</v>
      </c>
      <c r="O7" s="133">
        <f t="shared" si="2"/>
        <v>4500000</v>
      </c>
      <c r="P7"/>
      <c r="Q7" s="86"/>
      <c r="R7"/>
    </row>
    <row r="8" spans="1:18" x14ac:dyDescent="0.25">
      <c r="A8" s="119">
        <v>1.2</v>
      </c>
      <c r="B8" s="120" t="s">
        <v>238</v>
      </c>
      <c r="C8" s="121"/>
      <c r="D8" s="122"/>
      <c r="E8" s="122"/>
      <c r="F8" s="121"/>
      <c r="G8" s="121"/>
      <c r="H8" s="123">
        <f>H9</f>
        <v>2000000</v>
      </c>
      <c r="I8" s="124"/>
      <c r="J8" s="134">
        <f>J9</f>
        <v>2000000</v>
      </c>
      <c r="K8" s="134"/>
      <c r="L8" s="123">
        <f>L9</f>
        <v>500000</v>
      </c>
      <c r="M8" s="123">
        <f t="shared" ref="M8:N8" si="3">M9</f>
        <v>1000000</v>
      </c>
      <c r="N8" s="123">
        <f t="shared" si="3"/>
        <v>500000</v>
      </c>
      <c r="O8" s="123">
        <f t="shared" si="2"/>
        <v>2000000</v>
      </c>
      <c r="P8"/>
      <c r="Q8" s="86"/>
      <c r="R8"/>
    </row>
    <row r="9" spans="1:18" x14ac:dyDescent="0.25">
      <c r="A9" s="125" t="s">
        <v>178</v>
      </c>
      <c r="B9" s="126" t="s">
        <v>244</v>
      </c>
      <c r="C9" s="127">
        <v>2022</v>
      </c>
      <c r="D9" s="128">
        <f>(G9-F9)*12</f>
        <v>24</v>
      </c>
      <c r="E9" s="128">
        <f>+D9*30</f>
        <v>720</v>
      </c>
      <c r="F9" s="129">
        <v>2020</v>
      </c>
      <c r="G9" s="129">
        <v>2022</v>
      </c>
      <c r="H9" s="130">
        <v>2000000</v>
      </c>
      <c r="I9" s="130"/>
      <c r="J9" s="130">
        <v>2000000</v>
      </c>
      <c r="K9" s="131"/>
      <c r="L9" s="132">
        <v>500000</v>
      </c>
      <c r="M9" s="132">
        <v>1000000</v>
      </c>
      <c r="N9" s="132">
        <v>500000</v>
      </c>
      <c r="O9" s="133">
        <f t="shared" si="2"/>
        <v>2000000</v>
      </c>
      <c r="P9"/>
      <c r="Q9" s="86"/>
      <c r="R9"/>
    </row>
    <row r="10" spans="1:18" x14ac:dyDescent="0.25">
      <c r="A10" s="119">
        <v>1.3</v>
      </c>
      <c r="B10" s="120" t="s">
        <v>239</v>
      </c>
      <c r="C10" s="121"/>
      <c r="D10" s="122"/>
      <c r="E10" s="122"/>
      <c r="F10" s="121"/>
      <c r="G10" s="121"/>
      <c r="H10" s="123">
        <f>+H11</f>
        <v>350000</v>
      </c>
      <c r="I10" s="124">
        <f>+H10/$H$5</f>
        <v>4.5751633986928102E-2</v>
      </c>
      <c r="J10" s="134">
        <f>J11</f>
        <v>350000</v>
      </c>
      <c r="K10" s="134">
        <f>SUM(K11)</f>
        <v>0</v>
      </c>
      <c r="L10" s="123">
        <f>+L11</f>
        <v>100000</v>
      </c>
      <c r="M10" s="123">
        <f>+M11</f>
        <v>150000</v>
      </c>
      <c r="N10" s="123">
        <f>+N11</f>
        <v>100000</v>
      </c>
      <c r="O10" s="123">
        <f t="shared" si="2"/>
        <v>350000</v>
      </c>
      <c r="P10"/>
      <c r="Q10" s="86"/>
      <c r="R10"/>
    </row>
    <row r="11" spans="1:18" ht="30" x14ac:dyDescent="0.25">
      <c r="A11" s="149" t="s">
        <v>223</v>
      </c>
      <c r="B11" s="150" t="s">
        <v>224</v>
      </c>
      <c r="C11" s="127">
        <v>2020</v>
      </c>
      <c r="D11" s="128">
        <v>24</v>
      </c>
      <c r="E11" s="128">
        <f t="shared" ref="E11" si="4">+D11*30</f>
        <v>720</v>
      </c>
      <c r="F11" s="129">
        <v>2020</v>
      </c>
      <c r="G11" s="129">
        <v>2022</v>
      </c>
      <c r="H11" s="151">
        <v>350000</v>
      </c>
      <c r="I11" s="151"/>
      <c r="J11" s="151">
        <v>350000</v>
      </c>
      <c r="K11" s="152">
        <v>0</v>
      </c>
      <c r="L11" s="152">
        <v>100000</v>
      </c>
      <c r="M11" s="152">
        <v>150000</v>
      </c>
      <c r="N11" s="152">
        <v>100000</v>
      </c>
      <c r="O11" s="133">
        <f>SUM(L11:N11)</f>
        <v>350000</v>
      </c>
      <c r="P11"/>
      <c r="Q11" s="86"/>
      <c r="R11"/>
    </row>
    <row r="12" spans="1:18" x14ac:dyDescent="0.25">
      <c r="A12" s="153">
        <v>1.4</v>
      </c>
      <c r="B12" s="154" t="s">
        <v>236</v>
      </c>
      <c r="C12" s="121"/>
      <c r="D12" s="122"/>
      <c r="E12" s="122"/>
      <c r="F12" s="121"/>
      <c r="G12" s="121"/>
      <c r="H12" s="155">
        <f>SUM(H13:H14)</f>
        <v>500000</v>
      </c>
      <c r="I12" s="124">
        <f>+H12/$H$5</f>
        <v>6.535947712418301E-2</v>
      </c>
      <c r="J12" s="134">
        <f>SUM(J13:J14)</f>
        <v>500000</v>
      </c>
      <c r="K12" s="134"/>
      <c r="L12" s="123">
        <f t="shared" ref="L12" si="5">SUM(L13:L14)</f>
        <v>150000</v>
      </c>
      <c r="M12" s="123">
        <f t="shared" ref="M12" si="6">SUM(M13:M14)</f>
        <v>200000</v>
      </c>
      <c r="N12" s="123">
        <f t="shared" ref="N12" si="7">SUM(N13:N14)</f>
        <v>150000</v>
      </c>
      <c r="O12" s="123">
        <f>SUM(L12:N12)</f>
        <v>500000</v>
      </c>
      <c r="P12"/>
      <c r="Q12" s="86"/>
      <c r="R12"/>
    </row>
    <row r="13" spans="1:18" ht="23.25" customHeight="1" x14ac:dyDescent="0.25">
      <c r="A13" s="149" t="s">
        <v>237</v>
      </c>
      <c r="B13" s="150" t="s">
        <v>240</v>
      </c>
      <c r="C13" s="127">
        <v>2020</v>
      </c>
      <c r="D13" s="128">
        <v>24</v>
      </c>
      <c r="E13" s="128">
        <v>720</v>
      </c>
      <c r="F13" s="129">
        <v>2020</v>
      </c>
      <c r="G13" s="129">
        <v>2022</v>
      </c>
      <c r="H13" s="151">
        <v>250000</v>
      </c>
      <c r="I13" s="151"/>
      <c r="J13" s="151">
        <v>250000</v>
      </c>
      <c r="K13" s="152"/>
      <c r="L13" s="152">
        <v>75000</v>
      </c>
      <c r="M13" s="152">
        <v>100000</v>
      </c>
      <c r="N13" s="152">
        <v>75000</v>
      </c>
      <c r="O13" s="152">
        <f>SUM(L13:N13)</f>
        <v>250000</v>
      </c>
      <c r="P13"/>
      <c r="Q13" s="86"/>
      <c r="R13"/>
    </row>
    <row r="14" spans="1:18" x14ac:dyDescent="0.25">
      <c r="A14" s="149" t="s">
        <v>241</v>
      </c>
      <c r="B14" s="150" t="s">
        <v>242</v>
      </c>
      <c r="C14" s="127">
        <v>2020</v>
      </c>
      <c r="D14" s="128">
        <v>24</v>
      </c>
      <c r="E14" s="128">
        <v>720</v>
      </c>
      <c r="F14" s="129">
        <v>2020</v>
      </c>
      <c r="G14" s="129">
        <v>2022</v>
      </c>
      <c r="H14" s="151">
        <v>250000</v>
      </c>
      <c r="I14" s="151"/>
      <c r="J14" s="151">
        <v>250000</v>
      </c>
      <c r="K14" s="152"/>
      <c r="L14" s="152">
        <v>75000</v>
      </c>
      <c r="M14" s="152">
        <v>100000</v>
      </c>
      <c r="N14" s="152">
        <v>75000</v>
      </c>
      <c r="O14" s="152">
        <f>SUM(L14:N14)</f>
        <v>250000</v>
      </c>
      <c r="P14"/>
      <c r="Q14" s="86"/>
      <c r="R14"/>
    </row>
    <row r="15" spans="1:18" x14ac:dyDescent="0.25">
      <c r="A15" s="153">
        <v>1.5</v>
      </c>
      <c r="B15" s="154" t="s">
        <v>265</v>
      </c>
      <c r="C15" s="121"/>
      <c r="D15" s="122"/>
      <c r="E15" s="122"/>
      <c r="F15" s="121"/>
      <c r="G15" s="121"/>
      <c r="H15" s="155">
        <f>SUM(H16:H17)</f>
        <v>300000</v>
      </c>
      <c r="I15" s="124">
        <f>+H15/$H$5</f>
        <v>3.9215686274509803E-2</v>
      </c>
      <c r="J15" s="134">
        <f>SUM(J16:J17)</f>
        <v>300000</v>
      </c>
      <c r="K15" s="134"/>
      <c r="L15" s="123">
        <f t="shared" ref="L15:N15" si="8">SUM(L16:L17)</f>
        <v>100000</v>
      </c>
      <c r="M15" s="123">
        <f t="shared" si="8"/>
        <v>100000</v>
      </c>
      <c r="N15" s="123">
        <f t="shared" si="8"/>
        <v>100000</v>
      </c>
      <c r="O15" s="123">
        <f>SUM(L15:N15)</f>
        <v>300000</v>
      </c>
      <c r="P15"/>
      <c r="Q15" s="86"/>
      <c r="R15"/>
    </row>
    <row r="16" spans="1:18" ht="30" x14ac:dyDescent="0.25">
      <c r="A16" s="149" t="s">
        <v>263</v>
      </c>
      <c r="B16" s="150" t="s">
        <v>266</v>
      </c>
      <c r="C16" s="254">
        <v>2022</v>
      </c>
      <c r="D16" s="128">
        <v>24</v>
      </c>
      <c r="E16" s="128">
        <v>720</v>
      </c>
      <c r="F16" s="129">
        <v>2020</v>
      </c>
      <c r="G16" s="129">
        <v>2022</v>
      </c>
      <c r="H16" s="151">
        <v>180000</v>
      </c>
      <c r="I16" s="151"/>
      <c r="J16" s="151">
        <v>180000</v>
      </c>
      <c r="K16" s="152"/>
      <c r="L16" s="152">
        <v>60000</v>
      </c>
      <c r="M16" s="152">
        <v>60000</v>
      </c>
      <c r="N16" s="152">
        <v>60000</v>
      </c>
      <c r="O16" s="131">
        <f>SUM(L16:N16)</f>
        <v>180000</v>
      </c>
      <c r="P16"/>
      <c r="Q16" s="86"/>
      <c r="R16"/>
    </row>
    <row r="17" spans="1:19" ht="30.75" thickBot="1" x14ac:dyDescent="0.3">
      <c r="A17" s="149" t="s">
        <v>264</v>
      </c>
      <c r="B17" s="150" t="s">
        <v>267</v>
      </c>
      <c r="C17" s="254">
        <v>2022</v>
      </c>
      <c r="D17" s="128">
        <v>24</v>
      </c>
      <c r="E17" s="128">
        <v>720</v>
      </c>
      <c r="F17" s="129">
        <v>2020</v>
      </c>
      <c r="G17" s="129">
        <v>2022</v>
      </c>
      <c r="H17" s="151">
        <v>120000</v>
      </c>
      <c r="I17" s="151"/>
      <c r="J17" s="151">
        <v>120000</v>
      </c>
      <c r="K17" s="152"/>
      <c r="L17" s="152">
        <v>40000</v>
      </c>
      <c r="M17" s="152">
        <v>40000</v>
      </c>
      <c r="N17" s="152">
        <v>40000</v>
      </c>
      <c r="O17" s="131">
        <f>SUM(L17:N17)</f>
        <v>120000</v>
      </c>
      <c r="P17"/>
      <c r="Q17" s="86"/>
      <c r="R17"/>
    </row>
    <row r="18" spans="1:19" x14ac:dyDescent="0.25">
      <c r="A18" s="115">
        <v>2</v>
      </c>
      <c r="B18" s="116" t="s">
        <v>234</v>
      </c>
      <c r="C18" s="135"/>
      <c r="D18" s="135"/>
      <c r="E18" s="135"/>
      <c r="F18" s="135"/>
      <c r="G18" s="135"/>
      <c r="H18" s="136">
        <f>H19</f>
        <v>13000000</v>
      </c>
      <c r="I18" s="118">
        <f>+H18/$H$26</f>
        <v>4.642857142857143E-2</v>
      </c>
      <c r="J18" s="136">
        <f>J19</f>
        <v>13000000</v>
      </c>
      <c r="K18" s="136">
        <f>K19</f>
        <v>0</v>
      </c>
      <c r="L18" s="136">
        <f>L19</f>
        <v>5000000</v>
      </c>
      <c r="M18" s="136">
        <f>M19</f>
        <v>5000000</v>
      </c>
      <c r="N18" s="136">
        <f>N19</f>
        <v>3000000</v>
      </c>
      <c r="O18" s="255">
        <f t="shared" si="2"/>
        <v>13000000</v>
      </c>
      <c r="P18"/>
      <c r="Q18" s="86"/>
      <c r="R18"/>
    </row>
    <row r="19" spans="1:19" x14ac:dyDescent="0.25">
      <c r="A19" s="137" t="s">
        <v>134</v>
      </c>
      <c r="B19" s="120" t="s">
        <v>226</v>
      </c>
      <c r="C19" s="121"/>
      <c r="D19" s="122"/>
      <c r="E19" s="122"/>
      <c r="F19" s="121"/>
      <c r="G19" s="121"/>
      <c r="H19" s="123">
        <f>SUM(H20:H20)</f>
        <v>13000000</v>
      </c>
      <c r="I19" s="124">
        <f>+H19/$H$18</f>
        <v>1</v>
      </c>
      <c r="J19" s="134">
        <f t="shared" ref="J19:N19" si="9">SUM(J20:J20)</f>
        <v>13000000</v>
      </c>
      <c r="K19" s="134">
        <f t="shared" si="9"/>
        <v>0</v>
      </c>
      <c r="L19" s="123">
        <f t="shared" si="9"/>
        <v>5000000</v>
      </c>
      <c r="M19" s="123">
        <f t="shared" si="9"/>
        <v>5000000</v>
      </c>
      <c r="N19" s="123">
        <f t="shared" si="9"/>
        <v>3000000</v>
      </c>
      <c r="O19" s="138">
        <f t="shared" si="2"/>
        <v>13000000</v>
      </c>
      <c r="P19"/>
      <c r="Q19" s="86"/>
      <c r="R19"/>
    </row>
    <row r="20" spans="1:19" ht="15.75" thickBot="1" x14ac:dyDescent="0.3">
      <c r="A20" s="125" t="s">
        <v>202</v>
      </c>
      <c r="B20" s="107" t="s">
        <v>227</v>
      </c>
      <c r="C20" s="127">
        <f>G20</f>
        <v>2021</v>
      </c>
      <c r="D20" s="128">
        <f>(G20-F20)*12</f>
        <v>12</v>
      </c>
      <c r="E20" s="128">
        <f>+D20*30</f>
        <v>360</v>
      </c>
      <c r="F20" s="129">
        <v>2020</v>
      </c>
      <c r="G20" s="129">
        <v>2021</v>
      </c>
      <c r="H20" s="130">
        <v>13000000</v>
      </c>
      <c r="I20" s="139"/>
      <c r="J20" s="130">
        <f>H20</f>
        <v>13000000</v>
      </c>
      <c r="K20" s="131">
        <v>0</v>
      </c>
      <c r="L20" s="140">
        <v>5000000</v>
      </c>
      <c r="M20" s="140">
        <v>5000000</v>
      </c>
      <c r="N20" s="140">
        <v>3000000</v>
      </c>
      <c r="O20" s="141">
        <f t="shared" si="2"/>
        <v>13000000</v>
      </c>
      <c r="P20"/>
      <c r="Q20" s="86"/>
      <c r="R20"/>
    </row>
    <row r="21" spans="1:19" x14ac:dyDescent="0.25">
      <c r="A21" s="144">
        <v>3</v>
      </c>
      <c r="B21" s="145" t="s">
        <v>230</v>
      </c>
      <c r="C21" s="146"/>
      <c r="D21" s="146"/>
      <c r="E21" s="146"/>
      <c r="F21" s="146"/>
      <c r="G21" s="146"/>
      <c r="H21" s="136">
        <f>H22+H24</f>
        <v>259350000</v>
      </c>
      <c r="I21" s="118">
        <f>H21/H26</f>
        <v>0.92625000000000002</v>
      </c>
      <c r="J21" s="136">
        <f>H21</f>
        <v>259350000</v>
      </c>
      <c r="K21" s="136">
        <f>K22+K24</f>
        <v>0</v>
      </c>
      <c r="L21" s="136">
        <f t="shared" ref="L21" si="10">L22+L24</f>
        <v>64837500</v>
      </c>
      <c r="M21" s="136">
        <f t="shared" ref="M21" si="11">M22+M24</f>
        <v>129675000</v>
      </c>
      <c r="N21" s="136">
        <f t="shared" ref="N21" si="12">N22+N24</f>
        <v>64837500</v>
      </c>
      <c r="O21" s="136">
        <f>SUM(L21:N21)</f>
        <v>259350000</v>
      </c>
    </row>
    <row r="22" spans="1:19" x14ac:dyDescent="0.25">
      <c r="A22" s="119">
        <v>3.1</v>
      </c>
      <c r="B22" s="120" t="s">
        <v>231</v>
      </c>
      <c r="C22" s="121"/>
      <c r="D22" s="122"/>
      <c r="E22" s="122"/>
      <c r="F22" s="121"/>
      <c r="G22" s="121"/>
      <c r="H22" s="123">
        <f>+H23</f>
        <v>244100000</v>
      </c>
      <c r="I22" s="124">
        <f>+H22/H21</f>
        <v>0.94119915172546753</v>
      </c>
      <c r="J22" s="123">
        <f>H22</f>
        <v>244100000</v>
      </c>
      <c r="K22" s="123">
        <f>+K23</f>
        <v>0</v>
      </c>
      <c r="L22" s="123">
        <f t="shared" ref="L22:N22" si="13">+L23</f>
        <v>61025000</v>
      </c>
      <c r="M22" s="123">
        <f t="shared" si="13"/>
        <v>122050000</v>
      </c>
      <c r="N22" s="123">
        <f t="shared" si="13"/>
        <v>61025000</v>
      </c>
      <c r="O22" s="138">
        <f>SUM(L22:N22)</f>
        <v>244100000</v>
      </c>
    </row>
    <row r="23" spans="1:19" ht="45" x14ac:dyDescent="0.25">
      <c r="A23" s="125" t="s">
        <v>203</v>
      </c>
      <c r="B23" s="126" t="s">
        <v>245</v>
      </c>
      <c r="C23" s="127">
        <f t="shared" ref="C23" si="14">G23</f>
        <v>2022</v>
      </c>
      <c r="D23" s="128">
        <f t="shared" ref="D23" si="15">(G23-F23)*12</f>
        <v>24</v>
      </c>
      <c r="E23" s="128">
        <f t="shared" ref="E23" si="16">+D23*30</f>
        <v>720</v>
      </c>
      <c r="F23" s="142">
        <v>2020</v>
      </c>
      <c r="G23" s="142">
        <v>2022</v>
      </c>
      <c r="H23" s="130">
        <v>244100000</v>
      </c>
      <c r="I23" s="147"/>
      <c r="J23" s="130">
        <f>H23</f>
        <v>244100000</v>
      </c>
      <c r="K23" s="131">
        <v>0</v>
      </c>
      <c r="L23" s="143">
        <v>61025000</v>
      </c>
      <c r="M23" s="143">
        <v>122050000</v>
      </c>
      <c r="N23" s="143">
        <v>61025000</v>
      </c>
      <c r="O23" s="131">
        <f t="shared" si="2"/>
        <v>244100000</v>
      </c>
    </row>
    <row r="24" spans="1:19" x14ac:dyDescent="0.25">
      <c r="A24" s="119">
        <v>3.2</v>
      </c>
      <c r="B24" s="120" t="s">
        <v>232</v>
      </c>
      <c r="C24" s="121"/>
      <c r="D24" s="122"/>
      <c r="E24" s="122"/>
      <c r="F24" s="121"/>
      <c r="G24" s="121"/>
      <c r="H24" s="123">
        <f>+H25</f>
        <v>15250000</v>
      </c>
      <c r="I24" s="124">
        <f>+H24/H21</f>
        <v>5.8800848274532483E-2</v>
      </c>
      <c r="J24" s="123">
        <f>H24</f>
        <v>15250000</v>
      </c>
      <c r="K24" s="123">
        <f>+K25</f>
        <v>0</v>
      </c>
      <c r="L24" s="123">
        <f>L25</f>
        <v>3812500</v>
      </c>
      <c r="M24" s="123">
        <f>M25</f>
        <v>7625000</v>
      </c>
      <c r="N24" s="123">
        <f>N25</f>
        <v>3812500</v>
      </c>
      <c r="O24" s="138">
        <f>SUM(L24:N24)</f>
        <v>15250000</v>
      </c>
    </row>
    <row r="25" spans="1:19" ht="15.75" thickBot="1" x14ac:dyDescent="0.3">
      <c r="A25" s="125" t="s">
        <v>229</v>
      </c>
      <c r="B25" s="107" t="s">
        <v>225</v>
      </c>
      <c r="C25" s="127">
        <f t="shared" ref="C25" si="17">G25</f>
        <v>2022</v>
      </c>
      <c r="D25" s="128">
        <f t="shared" ref="D25" si="18">(G25-F25)*12</f>
        <v>24</v>
      </c>
      <c r="E25" s="128">
        <f t="shared" ref="E25" si="19">+D25*30</f>
        <v>720</v>
      </c>
      <c r="F25" s="142">
        <v>2020</v>
      </c>
      <c r="G25" s="142">
        <v>2022</v>
      </c>
      <c r="H25" s="130">
        <v>15250000</v>
      </c>
      <c r="I25" s="147"/>
      <c r="J25" s="130">
        <f>H25</f>
        <v>15250000</v>
      </c>
      <c r="K25" s="131">
        <v>0</v>
      </c>
      <c r="L25" s="140">
        <v>3812500</v>
      </c>
      <c r="M25" s="140">
        <v>7625000</v>
      </c>
      <c r="N25" s="140">
        <v>3812500</v>
      </c>
      <c r="O25" s="141">
        <f t="shared" si="2"/>
        <v>15250000</v>
      </c>
    </row>
    <row r="26" spans="1:19" ht="15.75" thickBot="1" x14ac:dyDescent="0.3">
      <c r="A26" s="108"/>
      <c r="B26" s="109" t="s">
        <v>204</v>
      </c>
      <c r="C26" s="110"/>
      <c r="D26" s="110"/>
      <c r="E26" s="110"/>
      <c r="F26" s="110"/>
      <c r="G26" s="110"/>
      <c r="H26" s="111">
        <f>+H5+H18+H21</f>
        <v>280000000</v>
      </c>
      <c r="I26" s="148">
        <v>1</v>
      </c>
      <c r="J26" s="111">
        <f>+J5+J18+J21</f>
        <v>280000000</v>
      </c>
      <c r="K26" s="111">
        <f>+K5+K18+K21</f>
        <v>0</v>
      </c>
      <c r="L26" s="111">
        <f>+L5+L18+L21</f>
        <v>71937500</v>
      </c>
      <c r="M26" s="111">
        <f>+M5+M18+M21</f>
        <v>138125000</v>
      </c>
      <c r="N26" s="111">
        <f>+N5+N18+N21</f>
        <v>69937500</v>
      </c>
      <c r="O26" s="112">
        <f>SUM(L26:N26)</f>
        <v>280000000</v>
      </c>
      <c r="Q26" s="156"/>
      <c r="R26" s="156"/>
      <c r="S26" s="156"/>
    </row>
    <row r="27" spans="1:19" x14ac:dyDescent="0.25">
      <c r="K27"/>
      <c r="L27"/>
      <c r="M27"/>
      <c r="N27"/>
      <c r="O27"/>
      <c r="Q27" s="156"/>
      <c r="R27" s="156"/>
      <c r="S27" s="156"/>
    </row>
    <row r="28" spans="1:19" x14ac:dyDescent="0.25">
      <c r="J28" s="85"/>
      <c r="K28" s="85"/>
      <c r="L28" s="85"/>
      <c r="M28" s="85"/>
      <c r="N28" s="85"/>
      <c r="O28" s="85"/>
      <c r="Q28" s="156"/>
      <c r="R28" s="156"/>
      <c r="S28" s="156"/>
    </row>
    <row r="29" spans="1:19" x14ac:dyDescent="0.25">
      <c r="H29" s="159"/>
      <c r="I29" s="160"/>
      <c r="J29" s="160"/>
      <c r="K29" s="85"/>
      <c r="L29" s="85"/>
      <c r="M29" s="85"/>
      <c r="N29" s="85"/>
      <c r="O29" s="85"/>
      <c r="Q29" s="157"/>
      <c r="R29" s="157"/>
      <c r="S29" s="156"/>
    </row>
    <row r="30" spans="1:19" x14ac:dyDescent="0.25">
      <c r="H30" s="159"/>
      <c r="I30" s="160"/>
      <c r="J30" s="160"/>
      <c r="K30" s="85"/>
      <c r="L30" s="85"/>
      <c r="M30" s="85"/>
      <c r="N30" s="85"/>
      <c r="O30" s="85"/>
      <c r="Q30" s="158"/>
      <c r="R30" s="158"/>
      <c r="S30" s="156"/>
    </row>
    <row r="31" spans="1:19" x14ac:dyDescent="0.25">
      <c r="H31" s="159"/>
      <c r="I31" s="160"/>
      <c r="J31" s="160"/>
      <c r="K31" s="85"/>
      <c r="L31" s="85"/>
      <c r="M31" s="85"/>
      <c r="N31" s="85"/>
      <c r="O31" s="85"/>
      <c r="Q31" s="158"/>
      <c r="R31" s="158"/>
      <c r="S31" s="156"/>
    </row>
    <row r="32" spans="1:19" x14ac:dyDescent="0.25">
      <c r="H32" s="161"/>
      <c r="I32" s="160"/>
      <c r="J32" s="156"/>
      <c r="Q32" s="158"/>
      <c r="R32" s="158"/>
      <c r="S32" s="156"/>
    </row>
    <row r="33" spans="8:19" x14ac:dyDescent="0.25">
      <c r="H33" s="161"/>
      <c r="I33" s="160"/>
      <c r="J33" s="156"/>
      <c r="Q33" s="158"/>
      <c r="R33" s="158"/>
      <c r="S33" s="156"/>
    </row>
    <row r="34" spans="8:19" x14ac:dyDescent="0.25">
      <c r="Q34" s="158"/>
      <c r="R34" s="158"/>
      <c r="S34" s="156"/>
    </row>
    <row r="35" spans="8:19" x14ac:dyDescent="0.25">
      <c r="Q35" s="158"/>
      <c r="R35" s="158"/>
      <c r="S35" s="156"/>
    </row>
    <row r="36" spans="8:19" x14ac:dyDescent="0.25">
      <c r="Q36" s="158"/>
      <c r="R36" s="158"/>
      <c r="S36" s="156"/>
    </row>
    <row r="37" spans="8:19" x14ac:dyDescent="0.25">
      <c r="Q37" s="158"/>
      <c r="R37" s="158"/>
      <c r="S37" s="156"/>
    </row>
    <row r="38" spans="8:19" x14ac:dyDescent="0.25">
      <c r="Q38" s="158"/>
      <c r="R38" s="158"/>
      <c r="S38" s="156"/>
    </row>
    <row r="39" spans="8:19" x14ac:dyDescent="0.25">
      <c r="Q39" s="158"/>
      <c r="R39" s="158"/>
      <c r="S39" s="156"/>
    </row>
    <row r="40" spans="8:19" x14ac:dyDescent="0.25">
      <c r="Q40" s="157"/>
      <c r="R40" s="157"/>
      <c r="S40" s="156"/>
    </row>
    <row r="41" spans="8:19" x14ac:dyDescent="0.25">
      <c r="Q41" s="156"/>
      <c r="R41" s="156"/>
      <c r="S41" s="156"/>
    </row>
    <row r="42" spans="8:19" x14ac:dyDescent="0.25">
      <c r="Q42" s="156"/>
      <c r="R42" s="156"/>
      <c r="S42" s="156"/>
    </row>
    <row r="43" spans="8:19" x14ac:dyDescent="0.25">
      <c r="Q43" s="156"/>
      <c r="R43" s="156"/>
      <c r="S43" s="156"/>
    </row>
    <row r="44" spans="8:19" x14ac:dyDescent="0.25">
      <c r="Q44" s="156"/>
      <c r="R44" s="156"/>
      <c r="S44" s="156"/>
    </row>
    <row r="45" spans="8:19" x14ac:dyDescent="0.25">
      <c r="Q45" s="156"/>
      <c r="R45" s="156"/>
      <c r="S45" s="156"/>
    </row>
    <row r="46" spans="8:19" x14ac:dyDescent="0.25">
      <c r="Q46" s="156"/>
      <c r="R46" s="156"/>
      <c r="S46" s="156"/>
    </row>
    <row r="47" spans="8:19" x14ac:dyDescent="0.25">
      <c r="Q47" s="156"/>
      <c r="R47" s="156"/>
      <c r="S47" s="156"/>
    </row>
  </sheetData>
  <mergeCells count="15">
    <mergeCell ref="O3:O4"/>
    <mergeCell ref="A1:O1"/>
    <mergeCell ref="A2:O2"/>
    <mergeCell ref="A3:A4"/>
    <mergeCell ref="B3:B4"/>
    <mergeCell ref="C3:C4"/>
    <mergeCell ref="D3:D4"/>
    <mergeCell ref="E3:E4"/>
    <mergeCell ref="F3:G3"/>
    <mergeCell ref="H3:H4"/>
    <mergeCell ref="I3:I4"/>
    <mergeCell ref="J3:K3"/>
    <mergeCell ref="L3:L4"/>
    <mergeCell ref="M3:M4"/>
    <mergeCell ref="N3:N4"/>
  </mergeCells>
  <pageMargins left="0.7" right="0.7" top="0.75" bottom="0.75" header="0.51180555555555496" footer="0.51180555555555496"/>
  <pageSetup scale="51" firstPageNumber="0" orientation="landscape" r:id="rId1"/>
  <headerFooter>
    <oddHeader xml:space="preserve">&amp;RPlan de Ejecución Plurianual (PEP) – RG - L1116
Página 1 de 1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Z53"/>
  <sheetViews>
    <sheetView zoomScaleNormal="100" zoomScaleSheetLayoutView="90" zoomScalePageLayoutView="70" workbookViewId="0">
      <selection activeCell="C16" sqref="C16"/>
    </sheetView>
  </sheetViews>
  <sheetFormatPr defaultColWidth="9.140625" defaultRowHeight="15" x14ac:dyDescent="0.25"/>
  <cols>
    <col min="1" max="1" width="9.140625" style="162"/>
    <col min="2" max="2" width="47.140625" style="162" customWidth="1"/>
    <col min="3" max="3" width="17" style="162" customWidth="1"/>
    <col min="4" max="4" width="13.5703125" style="162" customWidth="1"/>
    <col min="5" max="5" width="12.42578125" style="162" customWidth="1"/>
    <col min="6" max="6" width="9.140625" style="162"/>
    <col min="7" max="7" width="10.140625" style="162" customWidth="1"/>
    <col min="8" max="11" width="2" style="162" customWidth="1"/>
    <col min="12" max="14" width="3" style="162" customWidth="1"/>
    <col min="15" max="23" width="2" style="162" customWidth="1"/>
    <col min="24" max="26" width="3" style="162" customWidth="1"/>
    <col min="27" max="35" width="2" style="162" customWidth="1"/>
    <col min="36" max="38" width="3" style="162" customWidth="1"/>
    <col min="39" max="1014" width="9.140625" style="162"/>
    <col min="1015" max="16384" width="9.140625" style="163"/>
  </cols>
  <sheetData>
    <row r="1" spans="1:38" s="162" customFormat="1" x14ac:dyDescent="0.25">
      <c r="A1" s="241" t="s">
        <v>246</v>
      </c>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row>
    <row r="2" spans="1:38" s="162" customFormat="1" ht="3" customHeight="1" thickBot="1" x14ac:dyDescent="0.3">
      <c r="A2" s="243"/>
      <c r="B2" s="243"/>
      <c r="C2" s="243"/>
      <c r="D2" s="243"/>
      <c r="E2" s="243"/>
      <c r="F2" s="243"/>
      <c r="G2" s="243"/>
      <c r="H2" s="163"/>
      <c r="I2" s="163"/>
      <c r="J2" s="163"/>
    </row>
    <row r="3" spans="1:38" s="162" customFormat="1" ht="26.25" customHeight="1" thickBot="1" x14ac:dyDescent="0.3">
      <c r="A3" s="244" t="s">
        <v>187</v>
      </c>
      <c r="B3" s="245" t="s">
        <v>188</v>
      </c>
      <c r="C3" s="245" t="s">
        <v>189</v>
      </c>
      <c r="D3" s="245" t="s">
        <v>190</v>
      </c>
      <c r="E3" s="245" t="s">
        <v>191</v>
      </c>
      <c r="F3" s="246" t="s">
        <v>192</v>
      </c>
      <c r="G3" s="246"/>
      <c r="H3" s="247">
        <v>2020</v>
      </c>
      <c r="I3" s="248"/>
      <c r="J3" s="248"/>
      <c r="K3" s="248"/>
      <c r="L3" s="248"/>
      <c r="M3" s="248"/>
      <c r="N3" s="248"/>
      <c r="O3" s="239">
        <v>2021</v>
      </c>
      <c r="P3" s="239"/>
      <c r="Q3" s="239"/>
      <c r="R3" s="239"/>
      <c r="S3" s="239"/>
      <c r="T3" s="239"/>
      <c r="U3" s="239"/>
      <c r="V3" s="239"/>
      <c r="W3" s="239"/>
      <c r="X3" s="239"/>
      <c r="Y3" s="239"/>
      <c r="Z3" s="239"/>
      <c r="AA3" s="239">
        <v>2022</v>
      </c>
      <c r="AB3" s="239"/>
      <c r="AC3" s="239"/>
      <c r="AD3" s="239"/>
      <c r="AE3" s="239"/>
      <c r="AF3" s="239"/>
      <c r="AG3" s="239"/>
      <c r="AH3" s="239"/>
      <c r="AI3" s="239"/>
      <c r="AJ3" s="239"/>
      <c r="AK3" s="239"/>
      <c r="AL3" s="240"/>
    </row>
    <row r="4" spans="1:38" s="162" customFormat="1" ht="24.75" customHeight="1" thickBot="1" x14ac:dyDescent="0.3">
      <c r="A4" s="244"/>
      <c r="B4" s="245"/>
      <c r="C4" s="245"/>
      <c r="D4" s="245"/>
      <c r="E4" s="245" t="s">
        <v>197</v>
      </c>
      <c r="F4" s="164" t="s">
        <v>222</v>
      </c>
      <c r="G4" s="165" t="s">
        <v>198</v>
      </c>
      <c r="H4" s="166">
        <v>6</v>
      </c>
      <c r="I4" s="167">
        <v>7</v>
      </c>
      <c r="J4" s="167">
        <v>8</v>
      </c>
      <c r="K4" s="168">
        <v>9</v>
      </c>
      <c r="L4" s="168">
        <v>10</v>
      </c>
      <c r="M4" s="168">
        <v>11</v>
      </c>
      <c r="N4" s="168">
        <v>12</v>
      </c>
      <c r="O4" s="168">
        <v>1</v>
      </c>
      <c r="P4" s="168">
        <v>2</v>
      </c>
      <c r="Q4" s="168">
        <v>3</v>
      </c>
      <c r="R4" s="168">
        <v>4</v>
      </c>
      <c r="S4" s="168">
        <v>5</v>
      </c>
      <c r="T4" s="168">
        <v>6</v>
      </c>
      <c r="U4" s="168">
        <v>7</v>
      </c>
      <c r="V4" s="168">
        <v>8</v>
      </c>
      <c r="W4" s="168">
        <v>9</v>
      </c>
      <c r="X4" s="168">
        <v>10</v>
      </c>
      <c r="Y4" s="168">
        <v>11</v>
      </c>
      <c r="Z4" s="168">
        <v>12</v>
      </c>
      <c r="AA4" s="168">
        <v>1</v>
      </c>
      <c r="AB4" s="168">
        <v>2</v>
      </c>
      <c r="AC4" s="168">
        <v>3</v>
      </c>
      <c r="AD4" s="168">
        <v>4</v>
      </c>
      <c r="AE4" s="168">
        <v>5</v>
      </c>
      <c r="AF4" s="168">
        <v>6</v>
      </c>
      <c r="AG4" s="168">
        <v>7</v>
      </c>
      <c r="AH4" s="168">
        <v>8</v>
      </c>
      <c r="AI4" s="168">
        <v>9</v>
      </c>
      <c r="AJ4" s="168">
        <v>10</v>
      </c>
      <c r="AK4" s="168">
        <v>11</v>
      </c>
      <c r="AL4" s="169">
        <v>12</v>
      </c>
    </row>
    <row r="5" spans="1:38" s="162" customFormat="1" x14ac:dyDescent="0.25">
      <c r="A5" s="170">
        <v>1</v>
      </c>
      <c r="B5" s="171" t="s">
        <v>235</v>
      </c>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3"/>
    </row>
    <row r="6" spans="1:38" s="162" customFormat="1" x14ac:dyDescent="0.25">
      <c r="A6" s="174">
        <v>1.1000000000000001</v>
      </c>
      <c r="B6" s="175" t="s">
        <v>233</v>
      </c>
      <c r="C6" s="176"/>
      <c r="D6" s="177"/>
      <c r="E6" s="177"/>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8"/>
    </row>
    <row r="7" spans="1:38" s="162" customFormat="1" x14ac:dyDescent="0.25">
      <c r="A7" s="179" t="s">
        <v>174</v>
      </c>
      <c r="B7" s="180" t="s">
        <v>243</v>
      </c>
      <c r="C7" s="181">
        <v>2022</v>
      </c>
      <c r="D7" s="182">
        <f>(G7-F7)*12</f>
        <v>24</v>
      </c>
      <c r="E7" s="182">
        <f>+D7*30</f>
        <v>720</v>
      </c>
      <c r="F7" s="183">
        <v>2020</v>
      </c>
      <c r="G7" s="183">
        <v>2022</v>
      </c>
      <c r="H7" s="184" t="s">
        <v>247</v>
      </c>
      <c r="I7" s="185" t="s">
        <v>247</v>
      </c>
      <c r="J7" s="184" t="s">
        <v>247</v>
      </c>
      <c r="K7" s="186" t="s">
        <v>247</v>
      </c>
      <c r="L7" s="186" t="s">
        <v>247</v>
      </c>
      <c r="M7" s="186" t="s">
        <v>247</v>
      </c>
      <c r="N7" s="186" t="s">
        <v>247</v>
      </c>
      <c r="O7" s="186" t="s">
        <v>247</v>
      </c>
      <c r="P7" s="186" t="s">
        <v>247</v>
      </c>
      <c r="Q7" s="186" t="s">
        <v>247</v>
      </c>
      <c r="R7" s="186" t="s">
        <v>247</v>
      </c>
      <c r="S7" s="186" t="s">
        <v>247</v>
      </c>
      <c r="T7" s="186" t="s">
        <v>247</v>
      </c>
      <c r="U7" s="186" t="s">
        <v>247</v>
      </c>
      <c r="V7" s="186" t="s">
        <v>247</v>
      </c>
      <c r="W7" s="186" t="s">
        <v>247</v>
      </c>
      <c r="X7" s="186" t="s">
        <v>247</v>
      </c>
      <c r="Y7" s="186" t="s">
        <v>247</v>
      </c>
      <c r="Z7" s="186" t="s">
        <v>247</v>
      </c>
      <c r="AA7" s="186" t="s">
        <v>247</v>
      </c>
      <c r="AB7" s="186" t="s">
        <v>247</v>
      </c>
      <c r="AC7" s="186" t="s">
        <v>247</v>
      </c>
      <c r="AD7" s="186" t="s">
        <v>247</v>
      </c>
      <c r="AE7" s="186" t="s">
        <v>247</v>
      </c>
      <c r="AF7" s="186" t="s">
        <v>247</v>
      </c>
      <c r="AG7" s="186"/>
      <c r="AH7" s="186"/>
      <c r="AI7" s="186"/>
      <c r="AJ7" s="186"/>
      <c r="AK7" s="186"/>
      <c r="AL7" s="187"/>
    </row>
    <row r="8" spans="1:38" s="162" customFormat="1" x14ac:dyDescent="0.25">
      <c r="A8" s="174">
        <v>1.2</v>
      </c>
      <c r="B8" s="175" t="s">
        <v>238</v>
      </c>
      <c r="C8" s="176"/>
      <c r="D8" s="177"/>
      <c r="E8" s="177"/>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row>
    <row r="9" spans="1:38" s="162" customFormat="1" x14ac:dyDescent="0.25">
      <c r="A9" s="179" t="s">
        <v>178</v>
      </c>
      <c r="B9" s="180" t="s">
        <v>244</v>
      </c>
      <c r="C9" s="181">
        <v>2022</v>
      </c>
      <c r="D9" s="182">
        <f>(G9-F9)*12</f>
        <v>24</v>
      </c>
      <c r="E9" s="182">
        <f>+D9*30</f>
        <v>720</v>
      </c>
      <c r="F9" s="183">
        <v>2020</v>
      </c>
      <c r="G9" s="183">
        <v>2022</v>
      </c>
      <c r="H9" s="184" t="s">
        <v>247</v>
      </c>
      <c r="I9" s="185" t="s">
        <v>247</v>
      </c>
      <c r="J9" s="184" t="s">
        <v>247</v>
      </c>
      <c r="K9" s="186" t="s">
        <v>247</v>
      </c>
      <c r="L9" s="186" t="s">
        <v>247</v>
      </c>
      <c r="M9" s="186" t="s">
        <v>247</v>
      </c>
      <c r="N9" s="186" t="s">
        <v>247</v>
      </c>
      <c r="O9" s="186" t="s">
        <v>247</v>
      </c>
      <c r="P9" s="186" t="s">
        <v>247</v>
      </c>
      <c r="Q9" s="186" t="s">
        <v>247</v>
      </c>
      <c r="R9" s="186" t="s">
        <v>247</v>
      </c>
      <c r="S9" s="186" t="s">
        <v>247</v>
      </c>
      <c r="T9" s="186" t="s">
        <v>247</v>
      </c>
      <c r="U9" s="186" t="s">
        <v>247</v>
      </c>
      <c r="V9" s="186" t="s">
        <v>247</v>
      </c>
      <c r="W9" s="186" t="s">
        <v>247</v>
      </c>
      <c r="X9" s="186" t="s">
        <v>247</v>
      </c>
      <c r="Y9" s="186" t="s">
        <v>247</v>
      </c>
      <c r="Z9" s="186" t="s">
        <v>247</v>
      </c>
      <c r="AA9" s="186" t="s">
        <v>247</v>
      </c>
      <c r="AB9" s="186" t="s">
        <v>247</v>
      </c>
      <c r="AC9" s="186" t="s">
        <v>247</v>
      </c>
      <c r="AD9" s="186" t="s">
        <v>247</v>
      </c>
      <c r="AE9" s="186" t="s">
        <v>247</v>
      </c>
      <c r="AF9" s="186" t="s">
        <v>247</v>
      </c>
      <c r="AG9" s="186"/>
      <c r="AH9" s="186"/>
      <c r="AI9" s="186"/>
      <c r="AJ9" s="186"/>
      <c r="AK9" s="186"/>
      <c r="AL9" s="187"/>
    </row>
    <row r="10" spans="1:38" s="162" customFormat="1" x14ac:dyDescent="0.25">
      <c r="A10" s="174">
        <v>1.3</v>
      </c>
      <c r="B10" s="175" t="s">
        <v>239</v>
      </c>
      <c r="C10" s="176"/>
      <c r="D10" s="177"/>
      <c r="E10" s="177"/>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row>
    <row r="11" spans="1:38" s="162" customFormat="1" ht="30" x14ac:dyDescent="0.25">
      <c r="A11" s="188" t="s">
        <v>223</v>
      </c>
      <c r="B11" s="189" t="s">
        <v>224</v>
      </c>
      <c r="C11" s="181">
        <v>2020</v>
      </c>
      <c r="D11" s="182">
        <v>24</v>
      </c>
      <c r="E11" s="182">
        <f>+D11*30</f>
        <v>720</v>
      </c>
      <c r="F11" s="183">
        <v>2020</v>
      </c>
      <c r="G11" s="183">
        <v>2021</v>
      </c>
      <c r="H11" s="184"/>
      <c r="I11" s="185"/>
      <c r="J11" s="184" t="s">
        <v>247</v>
      </c>
      <c r="K11" s="186" t="s">
        <v>247</v>
      </c>
      <c r="L11" s="186"/>
      <c r="M11" s="186" t="s">
        <v>247</v>
      </c>
      <c r="N11" s="186"/>
      <c r="O11" s="186"/>
      <c r="P11" s="186" t="s">
        <v>247</v>
      </c>
      <c r="Q11" s="186"/>
      <c r="R11" s="186"/>
      <c r="S11" s="186" t="s">
        <v>247</v>
      </c>
      <c r="T11" s="186"/>
      <c r="U11" s="186"/>
      <c r="V11" s="186" t="s">
        <v>247</v>
      </c>
      <c r="W11" s="186" t="s">
        <v>247</v>
      </c>
      <c r="X11" s="186"/>
      <c r="Y11" s="186" t="s">
        <v>247</v>
      </c>
      <c r="Z11" s="186"/>
      <c r="AA11" s="186"/>
      <c r="AB11" s="186" t="s">
        <v>247</v>
      </c>
      <c r="AC11" s="186"/>
      <c r="AD11" s="186"/>
      <c r="AE11" s="186" t="s">
        <v>247</v>
      </c>
      <c r="AF11" s="186"/>
      <c r="AG11" s="186" t="s">
        <v>247</v>
      </c>
      <c r="AH11" s="186" t="s">
        <v>247</v>
      </c>
      <c r="AI11" s="186"/>
      <c r="AJ11" s="186"/>
      <c r="AK11" s="186"/>
      <c r="AL11" s="187"/>
    </row>
    <row r="12" spans="1:38" s="162" customFormat="1" x14ac:dyDescent="0.25">
      <c r="A12" s="190">
        <v>1.4</v>
      </c>
      <c r="B12" s="191" t="s">
        <v>236</v>
      </c>
      <c r="C12" s="176"/>
      <c r="D12" s="177"/>
      <c r="E12" s="177"/>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row>
    <row r="13" spans="1:38" s="162" customFormat="1" ht="23.25" customHeight="1" x14ac:dyDescent="0.25">
      <c r="A13" s="188" t="s">
        <v>237</v>
      </c>
      <c r="B13" s="189" t="s">
        <v>240</v>
      </c>
      <c r="C13" s="181">
        <v>2020</v>
      </c>
      <c r="D13" s="182">
        <v>24</v>
      </c>
      <c r="E13" s="182">
        <v>720</v>
      </c>
      <c r="F13" s="183">
        <v>2020</v>
      </c>
      <c r="G13" s="183">
        <v>2022</v>
      </c>
      <c r="H13" s="184" t="s">
        <v>247</v>
      </c>
      <c r="I13" s="185" t="s">
        <v>247</v>
      </c>
      <c r="J13" s="184" t="s">
        <v>247</v>
      </c>
      <c r="K13" s="186" t="s">
        <v>247</v>
      </c>
      <c r="L13" s="186" t="s">
        <v>247</v>
      </c>
      <c r="M13" s="186" t="s">
        <v>247</v>
      </c>
      <c r="N13" s="186" t="s">
        <v>247</v>
      </c>
      <c r="O13" s="186" t="s">
        <v>247</v>
      </c>
      <c r="P13" s="186" t="s">
        <v>247</v>
      </c>
      <c r="Q13" s="186" t="s">
        <v>247</v>
      </c>
      <c r="R13" s="186" t="s">
        <v>247</v>
      </c>
      <c r="S13" s="186" t="s">
        <v>247</v>
      </c>
      <c r="T13" s="186" t="s">
        <v>247</v>
      </c>
      <c r="U13" s="186" t="s">
        <v>247</v>
      </c>
      <c r="V13" s="186" t="s">
        <v>247</v>
      </c>
      <c r="W13" s="186" t="s">
        <v>247</v>
      </c>
      <c r="X13" s="186" t="s">
        <v>247</v>
      </c>
      <c r="Y13" s="186" t="s">
        <v>247</v>
      </c>
      <c r="Z13" s="186" t="s">
        <v>247</v>
      </c>
      <c r="AA13" s="186" t="s">
        <v>247</v>
      </c>
      <c r="AB13" s="186" t="s">
        <v>247</v>
      </c>
      <c r="AC13" s="186" t="s">
        <v>247</v>
      </c>
      <c r="AD13" s="186" t="s">
        <v>247</v>
      </c>
      <c r="AE13" s="186" t="s">
        <v>247</v>
      </c>
      <c r="AF13" s="186" t="s">
        <v>247</v>
      </c>
      <c r="AG13" s="186"/>
      <c r="AH13" s="186"/>
      <c r="AI13" s="186"/>
      <c r="AJ13" s="186"/>
      <c r="AK13" s="186"/>
      <c r="AL13" s="187"/>
    </row>
    <row r="14" spans="1:38" s="162" customFormat="1" x14ac:dyDescent="0.25">
      <c r="A14" s="188" t="s">
        <v>241</v>
      </c>
      <c r="B14" s="189" t="s">
        <v>242</v>
      </c>
      <c r="C14" s="181">
        <v>2020</v>
      </c>
      <c r="D14" s="182">
        <v>24</v>
      </c>
      <c r="E14" s="182">
        <v>720</v>
      </c>
      <c r="F14" s="183">
        <v>2020</v>
      </c>
      <c r="G14" s="183">
        <v>2022</v>
      </c>
      <c r="H14" s="184" t="s">
        <v>247</v>
      </c>
      <c r="I14" s="185" t="s">
        <v>247</v>
      </c>
      <c r="J14" s="184" t="s">
        <v>247</v>
      </c>
      <c r="K14" s="186" t="s">
        <v>247</v>
      </c>
      <c r="L14" s="186" t="s">
        <v>247</v>
      </c>
      <c r="M14" s="186" t="s">
        <v>247</v>
      </c>
      <c r="N14" s="186" t="s">
        <v>247</v>
      </c>
      <c r="O14" s="186" t="s">
        <v>247</v>
      </c>
      <c r="P14" s="186" t="s">
        <v>247</v>
      </c>
      <c r="Q14" s="186" t="s">
        <v>247</v>
      </c>
      <c r="R14" s="186" t="s">
        <v>247</v>
      </c>
      <c r="S14" s="186" t="s">
        <v>247</v>
      </c>
      <c r="T14" s="186" t="s">
        <v>247</v>
      </c>
      <c r="U14" s="186" t="s">
        <v>247</v>
      </c>
      <c r="V14" s="186" t="s">
        <v>247</v>
      </c>
      <c r="W14" s="186" t="s">
        <v>247</v>
      </c>
      <c r="X14" s="186" t="s">
        <v>247</v>
      </c>
      <c r="Y14" s="186" t="s">
        <v>247</v>
      </c>
      <c r="Z14" s="186" t="s">
        <v>247</v>
      </c>
      <c r="AA14" s="186" t="s">
        <v>247</v>
      </c>
      <c r="AB14" s="186" t="s">
        <v>247</v>
      </c>
      <c r="AC14" s="186" t="s">
        <v>247</v>
      </c>
      <c r="AD14" s="186" t="s">
        <v>247</v>
      </c>
      <c r="AE14" s="186" t="s">
        <v>247</v>
      </c>
      <c r="AF14" s="186" t="s">
        <v>247</v>
      </c>
      <c r="AG14" s="186"/>
      <c r="AH14" s="186"/>
      <c r="AI14" s="186"/>
      <c r="AJ14" s="186"/>
      <c r="AK14" s="186"/>
      <c r="AL14" s="187"/>
    </row>
    <row r="15" spans="1:38" s="162" customFormat="1" x14ac:dyDescent="0.25">
      <c r="A15" s="190">
        <v>1.5</v>
      </c>
      <c r="B15" s="191" t="s">
        <v>265</v>
      </c>
      <c r="C15" s="176"/>
      <c r="D15" s="177"/>
      <c r="E15" s="177"/>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row>
    <row r="16" spans="1:38" s="162" customFormat="1" ht="30" x14ac:dyDescent="0.25">
      <c r="A16" s="188" t="s">
        <v>263</v>
      </c>
      <c r="B16" s="189" t="s">
        <v>266</v>
      </c>
      <c r="C16" s="251">
        <v>2022</v>
      </c>
      <c r="D16" s="252">
        <v>24</v>
      </c>
      <c r="E16" s="252">
        <v>720</v>
      </c>
      <c r="F16" s="183">
        <v>2020</v>
      </c>
      <c r="G16" s="183">
        <v>2022</v>
      </c>
      <c r="H16" s="253" t="s">
        <v>247</v>
      </c>
      <c r="I16" s="253" t="s">
        <v>247</v>
      </c>
      <c r="J16" s="253" t="s">
        <v>247</v>
      </c>
      <c r="K16" s="253" t="s">
        <v>247</v>
      </c>
      <c r="L16" s="253" t="s">
        <v>247</v>
      </c>
      <c r="M16" s="253" t="s">
        <v>247</v>
      </c>
      <c r="N16" s="253" t="s">
        <v>247</v>
      </c>
      <c r="O16" s="253" t="s">
        <v>247</v>
      </c>
      <c r="P16" s="253" t="s">
        <v>247</v>
      </c>
      <c r="Q16" s="253" t="s">
        <v>247</v>
      </c>
      <c r="R16" s="253" t="s">
        <v>247</v>
      </c>
      <c r="S16" s="253" t="s">
        <v>247</v>
      </c>
      <c r="T16" s="253" t="s">
        <v>247</v>
      </c>
      <c r="U16" s="253" t="s">
        <v>247</v>
      </c>
      <c r="V16" s="253" t="s">
        <v>247</v>
      </c>
      <c r="W16" s="253" t="s">
        <v>247</v>
      </c>
      <c r="X16" s="253" t="s">
        <v>247</v>
      </c>
      <c r="Y16" s="253" t="s">
        <v>247</v>
      </c>
      <c r="Z16" s="253" t="s">
        <v>247</v>
      </c>
      <c r="AA16" s="253" t="s">
        <v>247</v>
      </c>
      <c r="AB16" s="253" t="s">
        <v>247</v>
      </c>
      <c r="AC16" s="253" t="s">
        <v>247</v>
      </c>
      <c r="AD16" s="253" t="s">
        <v>247</v>
      </c>
      <c r="AE16" s="253" t="s">
        <v>247</v>
      </c>
      <c r="AF16" s="253" t="s">
        <v>247</v>
      </c>
      <c r="AG16" s="253" t="s">
        <v>247</v>
      </c>
      <c r="AH16" s="253" t="s">
        <v>247</v>
      </c>
      <c r="AI16" s="253" t="s">
        <v>247</v>
      </c>
      <c r="AJ16" s="253" t="s">
        <v>247</v>
      </c>
      <c r="AK16" s="253" t="s">
        <v>247</v>
      </c>
      <c r="AL16" s="253" t="s">
        <v>247</v>
      </c>
    </row>
    <row r="17" spans="1:38" s="162" customFormat="1" ht="30.75" thickBot="1" x14ac:dyDescent="0.3">
      <c r="A17" s="188" t="s">
        <v>264</v>
      </c>
      <c r="B17" s="189" t="s">
        <v>267</v>
      </c>
      <c r="C17" s="251">
        <v>2022</v>
      </c>
      <c r="D17" s="252">
        <v>24</v>
      </c>
      <c r="E17" s="252">
        <v>720</v>
      </c>
      <c r="F17" s="183">
        <v>2020</v>
      </c>
      <c r="G17" s="183">
        <v>2022</v>
      </c>
      <c r="H17" s="253" t="s">
        <v>247</v>
      </c>
      <c r="I17" s="253" t="s">
        <v>247</v>
      </c>
      <c r="J17" s="253" t="s">
        <v>247</v>
      </c>
      <c r="K17" s="253" t="s">
        <v>247</v>
      </c>
      <c r="L17" s="253" t="s">
        <v>247</v>
      </c>
      <c r="M17" s="253" t="s">
        <v>247</v>
      </c>
      <c r="N17" s="253" t="s">
        <v>247</v>
      </c>
      <c r="O17" s="253" t="s">
        <v>247</v>
      </c>
      <c r="P17" s="253" t="s">
        <v>247</v>
      </c>
      <c r="Q17" s="253" t="s">
        <v>247</v>
      </c>
      <c r="R17" s="253" t="s">
        <v>247</v>
      </c>
      <c r="S17" s="253" t="s">
        <v>247</v>
      </c>
      <c r="T17" s="253" t="s">
        <v>247</v>
      </c>
      <c r="U17" s="253" t="s">
        <v>247</v>
      </c>
      <c r="V17" s="253" t="s">
        <v>247</v>
      </c>
      <c r="W17" s="253" t="s">
        <v>247</v>
      </c>
      <c r="X17" s="253" t="s">
        <v>247</v>
      </c>
      <c r="Y17" s="253" t="s">
        <v>247</v>
      </c>
      <c r="Z17" s="253" t="s">
        <v>247</v>
      </c>
      <c r="AA17" s="253" t="s">
        <v>247</v>
      </c>
      <c r="AB17" s="253" t="s">
        <v>247</v>
      </c>
      <c r="AC17" s="253" t="s">
        <v>247</v>
      </c>
      <c r="AD17" s="253" t="s">
        <v>247</v>
      </c>
      <c r="AE17" s="253" t="s">
        <v>247</v>
      </c>
      <c r="AF17" s="253" t="s">
        <v>247</v>
      </c>
      <c r="AG17" s="253" t="s">
        <v>247</v>
      </c>
      <c r="AH17" s="253" t="s">
        <v>247</v>
      </c>
      <c r="AI17" s="253" t="s">
        <v>247</v>
      </c>
      <c r="AJ17" s="253" t="s">
        <v>247</v>
      </c>
      <c r="AK17" s="253" t="s">
        <v>247</v>
      </c>
      <c r="AL17" s="253" t="s">
        <v>247</v>
      </c>
    </row>
    <row r="18" spans="1:38" s="162" customFormat="1" x14ac:dyDescent="0.25">
      <c r="A18" s="170">
        <v>2</v>
      </c>
      <c r="B18" s="171" t="s">
        <v>234</v>
      </c>
      <c r="C18" s="192"/>
      <c r="D18" s="192"/>
      <c r="E18" s="192"/>
      <c r="F18" s="192"/>
      <c r="G18" s="19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3"/>
    </row>
    <row r="19" spans="1:38" s="162" customFormat="1" x14ac:dyDescent="0.25">
      <c r="A19" s="193" t="s">
        <v>134</v>
      </c>
      <c r="B19" s="175" t="s">
        <v>226</v>
      </c>
      <c r="C19" s="176"/>
      <c r="D19" s="177"/>
      <c r="E19" s="177"/>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8"/>
    </row>
    <row r="20" spans="1:38" s="162" customFormat="1" ht="15.75" thickBot="1" x14ac:dyDescent="0.3">
      <c r="A20" s="179" t="s">
        <v>202</v>
      </c>
      <c r="B20" s="194" t="s">
        <v>227</v>
      </c>
      <c r="C20" s="181">
        <f>G20</f>
        <v>2021</v>
      </c>
      <c r="D20" s="182">
        <f>(G20-F20)*12</f>
        <v>12</v>
      </c>
      <c r="E20" s="182">
        <f>+D20*30</f>
        <v>360</v>
      </c>
      <c r="F20" s="183">
        <v>2020</v>
      </c>
      <c r="G20" s="183">
        <v>2021</v>
      </c>
      <c r="H20" s="184" t="s">
        <v>247</v>
      </c>
      <c r="I20" s="185" t="s">
        <v>247</v>
      </c>
      <c r="J20" s="184" t="s">
        <v>247</v>
      </c>
      <c r="K20" s="186" t="s">
        <v>247</v>
      </c>
      <c r="L20" s="186" t="s">
        <v>247</v>
      </c>
      <c r="M20" s="186" t="s">
        <v>247</v>
      </c>
      <c r="N20" s="186" t="s">
        <v>247</v>
      </c>
      <c r="O20" s="186" t="s">
        <v>247</v>
      </c>
      <c r="P20" s="186" t="s">
        <v>247</v>
      </c>
      <c r="Q20" s="186" t="s">
        <v>247</v>
      </c>
      <c r="R20" s="186" t="s">
        <v>247</v>
      </c>
      <c r="S20" s="186" t="s">
        <v>247</v>
      </c>
      <c r="T20" s="186"/>
      <c r="U20" s="186"/>
      <c r="V20" s="186"/>
      <c r="W20" s="186"/>
      <c r="X20" s="186"/>
      <c r="Y20" s="186"/>
      <c r="Z20" s="186"/>
      <c r="AA20" s="186"/>
      <c r="AB20" s="186"/>
      <c r="AC20" s="186"/>
      <c r="AD20" s="186"/>
      <c r="AE20" s="186"/>
      <c r="AF20" s="186"/>
      <c r="AG20" s="186"/>
      <c r="AH20" s="186"/>
      <c r="AI20" s="186"/>
      <c r="AJ20" s="186"/>
      <c r="AK20" s="186"/>
      <c r="AL20" s="187"/>
    </row>
    <row r="21" spans="1:38" s="162" customFormat="1" x14ac:dyDescent="0.25">
      <c r="A21" s="195">
        <v>3</v>
      </c>
      <c r="B21" s="196" t="s">
        <v>230</v>
      </c>
      <c r="C21" s="197"/>
      <c r="D21" s="197"/>
      <c r="E21" s="197"/>
      <c r="F21" s="197"/>
      <c r="G21" s="172"/>
      <c r="H21" s="172"/>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3"/>
    </row>
    <row r="22" spans="1:38" s="162" customFormat="1" x14ac:dyDescent="0.25">
      <c r="A22" s="174">
        <v>3.1</v>
      </c>
      <c r="B22" s="175" t="s">
        <v>231</v>
      </c>
      <c r="C22" s="176"/>
      <c r="D22" s="177"/>
      <c r="E22" s="177"/>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c r="AL22" s="178"/>
    </row>
    <row r="23" spans="1:38" s="162" customFormat="1" x14ac:dyDescent="0.25">
      <c r="A23" s="179" t="s">
        <v>203</v>
      </c>
      <c r="B23" s="198" t="s">
        <v>248</v>
      </c>
      <c r="C23" s="199">
        <v>2022</v>
      </c>
      <c r="D23" s="182">
        <v>8</v>
      </c>
      <c r="E23" s="182">
        <f>+D23*30</f>
        <v>240</v>
      </c>
      <c r="F23" s="199">
        <v>2020</v>
      </c>
      <c r="G23" s="199">
        <v>2022</v>
      </c>
      <c r="H23" s="186" t="s">
        <v>247</v>
      </c>
      <c r="I23" s="186" t="s">
        <v>247</v>
      </c>
      <c r="J23" s="186" t="s">
        <v>247</v>
      </c>
      <c r="K23" s="186" t="s">
        <v>247</v>
      </c>
      <c r="L23" s="186" t="s">
        <v>247</v>
      </c>
      <c r="M23" s="186" t="s">
        <v>247</v>
      </c>
      <c r="N23" s="186" t="s">
        <v>247</v>
      </c>
      <c r="O23" s="186" t="s">
        <v>247</v>
      </c>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7"/>
    </row>
    <row r="24" spans="1:38" s="162" customFormat="1" x14ac:dyDescent="0.25">
      <c r="A24" s="179" t="s">
        <v>249</v>
      </c>
      <c r="B24" s="198" t="s">
        <v>250</v>
      </c>
      <c r="C24" s="199">
        <v>2021</v>
      </c>
      <c r="D24" s="182">
        <v>12</v>
      </c>
      <c r="E24" s="182">
        <f t="shared" ref="E24:E28" si="0">+D24*30</f>
        <v>360</v>
      </c>
      <c r="F24" s="199">
        <v>2020</v>
      </c>
      <c r="G24" s="199">
        <v>2021</v>
      </c>
      <c r="H24" s="186" t="s">
        <v>247</v>
      </c>
      <c r="I24" s="186" t="s">
        <v>247</v>
      </c>
      <c r="J24" s="186" t="s">
        <v>247</v>
      </c>
      <c r="K24" s="186" t="s">
        <v>247</v>
      </c>
      <c r="L24" s="186" t="s">
        <v>247</v>
      </c>
      <c r="M24" s="186" t="s">
        <v>247</v>
      </c>
      <c r="N24" s="186" t="s">
        <v>247</v>
      </c>
      <c r="O24" s="186" t="s">
        <v>247</v>
      </c>
      <c r="P24" s="186" t="s">
        <v>247</v>
      </c>
      <c r="Q24" s="186" t="s">
        <v>247</v>
      </c>
      <c r="R24" s="186" t="s">
        <v>247</v>
      </c>
      <c r="S24" s="186" t="s">
        <v>247</v>
      </c>
      <c r="T24" s="186"/>
      <c r="U24" s="186"/>
      <c r="V24" s="186"/>
      <c r="W24" s="186"/>
      <c r="X24" s="186"/>
      <c r="Y24" s="186"/>
      <c r="Z24" s="186"/>
      <c r="AA24" s="186"/>
      <c r="AB24" s="186"/>
      <c r="AC24" s="186"/>
      <c r="AD24" s="186"/>
      <c r="AE24" s="186"/>
      <c r="AF24" s="186"/>
      <c r="AG24" s="186"/>
      <c r="AH24" s="186"/>
      <c r="AI24" s="186"/>
      <c r="AJ24" s="186"/>
      <c r="AK24" s="186"/>
      <c r="AL24" s="187"/>
    </row>
    <row r="25" spans="1:38" s="162" customFormat="1" x14ac:dyDescent="0.25">
      <c r="A25" s="179" t="s">
        <v>251</v>
      </c>
      <c r="B25" s="198" t="s">
        <v>252</v>
      </c>
      <c r="C25" s="199">
        <v>2021</v>
      </c>
      <c r="D25" s="182">
        <v>6</v>
      </c>
      <c r="E25" s="182">
        <f t="shared" si="0"/>
        <v>180</v>
      </c>
      <c r="F25" s="199">
        <v>2020</v>
      </c>
      <c r="G25" s="199">
        <v>2021</v>
      </c>
      <c r="H25" s="186" t="s">
        <v>247</v>
      </c>
      <c r="I25" s="186" t="s">
        <v>247</v>
      </c>
      <c r="J25" s="186" t="s">
        <v>247</v>
      </c>
      <c r="K25" s="186" t="s">
        <v>247</v>
      </c>
      <c r="L25" s="186" t="s">
        <v>247</v>
      </c>
      <c r="M25" s="186" t="s">
        <v>247</v>
      </c>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7"/>
    </row>
    <row r="26" spans="1:38" s="162" customFormat="1" x14ac:dyDescent="0.25">
      <c r="A26" s="179" t="s">
        <v>253</v>
      </c>
      <c r="B26" s="198" t="s">
        <v>254</v>
      </c>
      <c r="C26" s="199">
        <v>2021</v>
      </c>
      <c r="D26" s="182">
        <v>6</v>
      </c>
      <c r="E26" s="182">
        <f t="shared" si="0"/>
        <v>180</v>
      </c>
      <c r="F26" s="199">
        <v>2020</v>
      </c>
      <c r="G26" s="199">
        <v>2021</v>
      </c>
      <c r="H26" s="186"/>
      <c r="I26" s="186"/>
      <c r="J26" s="186"/>
      <c r="K26" s="186"/>
      <c r="L26" s="186"/>
      <c r="M26" s="186"/>
      <c r="N26" s="186"/>
      <c r="O26" s="186"/>
      <c r="P26" s="186"/>
      <c r="Q26" s="186"/>
      <c r="R26" s="186" t="s">
        <v>247</v>
      </c>
      <c r="S26" s="186" t="s">
        <v>247</v>
      </c>
      <c r="T26" s="186" t="s">
        <v>247</v>
      </c>
      <c r="U26" s="186" t="s">
        <v>247</v>
      </c>
      <c r="V26" s="186" t="s">
        <v>247</v>
      </c>
      <c r="W26" s="186" t="s">
        <v>247</v>
      </c>
      <c r="X26" s="186"/>
      <c r="Y26" s="186"/>
      <c r="Z26" s="186"/>
      <c r="AA26" s="186"/>
      <c r="AB26" s="186"/>
      <c r="AC26" s="186"/>
      <c r="AD26" s="186"/>
      <c r="AE26" s="186"/>
      <c r="AF26" s="186"/>
      <c r="AG26" s="186"/>
      <c r="AH26" s="186"/>
      <c r="AI26" s="186"/>
      <c r="AJ26" s="186"/>
      <c r="AK26" s="186"/>
      <c r="AL26" s="187"/>
    </row>
    <row r="27" spans="1:38" s="162" customFormat="1" x14ac:dyDescent="0.25">
      <c r="A27" s="179" t="s">
        <v>255</v>
      </c>
      <c r="B27" s="198" t="s">
        <v>256</v>
      </c>
      <c r="C27" s="199">
        <v>2022</v>
      </c>
      <c r="D27" s="182">
        <v>7</v>
      </c>
      <c r="E27" s="182">
        <f t="shared" si="0"/>
        <v>210</v>
      </c>
      <c r="F27" s="199">
        <v>2021</v>
      </c>
      <c r="G27" s="199">
        <v>2022</v>
      </c>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t="s">
        <v>247</v>
      </c>
      <c r="AE27" s="186" t="s">
        <v>247</v>
      </c>
      <c r="AF27" s="186" t="s">
        <v>247</v>
      </c>
      <c r="AG27" s="186" t="s">
        <v>247</v>
      </c>
      <c r="AH27" s="186" t="s">
        <v>247</v>
      </c>
      <c r="AI27" s="186" t="s">
        <v>247</v>
      </c>
      <c r="AJ27" s="186"/>
      <c r="AK27" s="186"/>
      <c r="AL27" s="187"/>
    </row>
    <row r="28" spans="1:38" s="162" customFormat="1" x14ac:dyDescent="0.25">
      <c r="A28" s="179" t="s">
        <v>257</v>
      </c>
      <c r="B28" s="198" t="s">
        <v>258</v>
      </c>
      <c r="C28" s="199">
        <v>2021</v>
      </c>
      <c r="D28" s="182">
        <v>3</v>
      </c>
      <c r="E28" s="182">
        <f t="shared" si="0"/>
        <v>90</v>
      </c>
      <c r="F28" s="199">
        <v>2020</v>
      </c>
      <c r="G28" s="199">
        <v>2021</v>
      </c>
      <c r="H28" s="186"/>
      <c r="I28" s="186"/>
      <c r="J28" s="186"/>
      <c r="K28" s="186"/>
      <c r="L28" s="186"/>
      <c r="M28" s="186"/>
      <c r="N28" s="186"/>
      <c r="O28" s="186" t="s">
        <v>247</v>
      </c>
      <c r="P28" s="186" t="s">
        <v>247</v>
      </c>
      <c r="Q28" s="186" t="s">
        <v>247</v>
      </c>
      <c r="R28" s="186"/>
      <c r="S28" s="186"/>
      <c r="T28" s="186"/>
      <c r="U28" s="186"/>
      <c r="V28" s="186"/>
      <c r="W28" s="186"/>
      <c r="X28" s="186"/>
      <c r="Y28" s="186"/>
      <c r="Z28" s="186"/>
      <c r="AA28" s="186"/>
      <c r="AB28" s="186"/>
      <c r="AC28" s="186"/>
      <c r="AD28" s="186"/>
      <c r="AE28" s="186"/>
      <c r="AF28" s="186"/>
      <c r="AG28" s="186"/>
      <c r="AH28" s="186"/>
      <c r="AI28" s="186"/>
      <c r="AJ28" s="186"/>
      <c r="AK28" s="186"/>
      <c r="AL28" s="187"/>
    </row>
    <row r="29" spans="1:38" s="162" customFormat="1" x14ac:dyDescent="0.25">
      <c r="A29" s="179" t="s">
        <v>259</v>
      </c>
      <c r="B29" s="198" t="s">
        <v>260</v>
      </c>
      <c r="C29" s="199">
        <v>2021</v>
      </c>
      <c r="D29" s="182">
        <v>3</v>
      </c>
      <c r="E29" s="182">
        <f>+D29*30</f>
        <v>90</v>
      </c>
      <c r="F29" s="199">
        <v>2020</v>
      </c>
      <c r="G29" s="199">
        <v>2021</v>
      </c>
      <c r="H29" s="186"/>
      <c r="I29" s="186"/>
      <c r="J29" s="186"/>
      <c r="K29" s="186"/>
      <c r="L29" s="186"/>
      <c r="M29" s="186"/>
      <c r="N29" s="186"/>
      <c r="O29" s="186"/>
      <c r="P29" s="186"/>
      <c r="Q29" s="186"/>
      <c r="R29" s="186" t="s">
        <v>247</v>
      </c>
      <c r="S29" s="186" t="s">
        <v>247</v>
      </c>
      <c r="T29" s="186" t="s">
        <v>247</v>
      </c>
      <c r="U29" s="186"/>
      <c r="V29" s="186"/>
      <c r="W29" s="186"/>
      <c r="X29" s="186"/>
      <c r="Y29" s="186"/>
      <c r="Z29" s="186"/>
      <c r="AA29" s="186"/>
      <c r="AB29" s="186"/>
      <c r="AC29" s="186"/>
      <c r="AD29" s="186"/>
      <c r="AE29" s="186"/>
      <c r="AF29" s="186"/>
      <c r="AG29" s="186"/>
      <c r="AH29" s="186"/>
      <c r="AI29" s="186"/>
      <c r="AJ29" s="186"/>
      <c r="AK29" s="186"/>
      <c r="AL29" s="187"/>
    </row>
    <row r="30" spans="1:38" s="162" customFormat="1" x14ac:dyDescent="0.25">
      <c r="A30" s="179" t="s">
        <v>261</v>
      </c>
      <c r="B30" s="198" t="s">
        <v>262</v>
      </c>
      <c r="C30" s="199">
        <v>2021</v>
      </c>
      <c r="D30" s="182">
        <v>3</v>
      </c>
      <c r="E30" s="182">
        <f>+D30*30</f>
        <v>90</v>
      </c>
      <c r="F30" s="199">
        <v>2020</v>
      </c>
      <c r="G30" s="199">
        <v>2021</v>
      </c>
      <c r="X30" s="162" t="s">
        <v>247</v>
      </c>
      <c r="Y30" s="162" t="s">
        <v>247</v>
      </c>
      <c r="Z30" s="162" t="s">
        <v>247</v>
      </c>
    </row>
    <row r="31" spans="1:38" s="162" customFormat="1" x14ac:dyDescent="0.25">
      <c r="A31" s="174">
        <v>3.2</v>
      </c>
      <c r="B31" s="175" t="s">
        <v>232</v>
      </c>
      <c r="C31" s="176"/>
      <c r="D31" s="177"/>
      <c r="E31" s="177"/>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8"/>
    </row>
    <row r="32" spans="1:38" s="162" customFormat="1" ht="15.75" thickBot="1" x14ac:dyDescent="0.3">
      <c r="A32" s="179" t="s">
        <v>229</v>
      </c>
      <c r="B32" s="200" t="s">
        <v>225</v>
      </c>
      <c r="C32" s="201">
        <f>G32</f>
        <v>2022</v>
      </c>
      <c r="D32" s="202">
        <f>(G32-F32)*12</f>
        <v>24</v>
      </c>
      <c r="E32" s="202">
        <f>+D32*30</f>
        <v>720</v>
      </c>
      <c r="F32" s="203">
        <v>2020</v>
      </c>
      <c r="G32" s="203">
        <v>2022</v>
      </c>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5"/>
    </row>
    <row r="33" spans="2:11" s="162" customFormat="1" x14ac:dyDescent="0.25">
      <c r="I33" s="206"/>
      <c r="J33" s="206"/>
      <c r="K33" s="206"/>
    </row>
    <row r="34" spans="2:11" s="162" customFormat="1" x14ac:dyDescent="0.25">
      <c r="I34" s="206"/>
      <c r="J34" s="206"/>
      <c r="K34" s="206"/>
    </row>
    <row r="35" spans="2:11" s="162" customFormat="1" x14ac:dyDescent="0.25">
      <c r="B35" s="163"/>
      <c r="I35" s="207"/>
      <c r="J35" s="207"/>
      <c r="K35" s="206"/>
    </row>
    <row r="36" spans="2:11" s="162" customFormat="1" x14ac:dyDescent="0.25">
      <c r="B36" s="163"/>
      <c r="I36" s="208"/>
      <c r="J36" s="208"/>
      <c r="K36" s="206"/>
    </row>
    <row r="37" spans="2:11" s="162" customFormat="1" x14ac:dyDescent="0.25">
      <c r="B37" s="163"/>
      <c r="I37" s="208"/>
      <c r="J37" s="208"/>
      <c r="K37" s="206"/>
    </row>
    <row r="38" spans="2:11" s="162" customFormat="1" x14ac:dyDescent="0.25">
      <c r="B38" s="163"/>
      <c r="I38" s="208"/>
      <c r="J38" s="208"/>
      <c r="K38" s="206"/>
    </row>
    <row r="39" spans="2:11" s="162" customFormat="1" x14ac:dyDescent="0.25">
      <c r="B39" s="163"/>
      <c r="I39" s="208"/>
      <c r="J39" s="208"/>
      <c r="K39" s="206"/>
    </row>
    <row r="40" spans="2:11" s="162" customFormat="1" x14ac:dyDescent="0.25">
      <c r="B40" s="163"/>
      <c r="I40" s="208"/>
      <c r="J40" s="208"/>
      <c r="K40" s="206"/>
    </row>
    <row r="41" spans="2:11" s="162" customFormat="1" x14ac:dyDescent="0.25">
      <c r="B41" s="163"/>
      <c r="I41" s="208"/>
      <c r="J41" s="208"/>
      <c r="K41" s="206"/>
    </row>
    <row r="42" spans="2:11" s="162" customFormat="1" x14ac:dyDescent="0.25">
      <c r="B42" s="163"/>
      <c r="I42" s="208"/>
      <c r="J42" s="208"/>
      <c r="K42" s="206"/>
    </row>
    <row r="43" spans="2:11" s="162" customFormat="1" x14ac:dyDescent="0.25">
      <c r="B43" s="163"/>
      <c r="I43" s="208"/>
      <c r="J43" s="208"/>
      <c r="K43" s="206"/>
    </row>
    <row r="44" spans="2:11" s="162" customFormat="1" x14ac:dyDescent="0.25">
      <c r="B44" s="163"/>
      <c r="I44" s="208"/>
      <c r="J44" s="208"/>
      <c r="K44" s="206"/>
    </row>
    <row r="45" spans="2:11" s="162" customFormat="1" x14ac:dyDescent="0.25">
      <c r="I45" s="208"/>
      <c r="J45" s="208"/>
      <c r="K45" s="206"/>
    </row>
    <row r="46" spans="2:11" s="162" customFormat="1" x14ac:dyDescent="0.25">
      <c r="I46" s="207"/>
      <c r="J46" s="207"/>
      <c r="K46" s="206"/>
    </row>
    <row r="47" spans="2:11" s="162" customFormat="1" x14ac:dyDescent="0.25">
      <c r="I47" s="206"/>
      <c r="J47" s="206"/>
      <c r="K47" s="206"/>
    </row>
    <row r="48" spans="2:11" s="162" customFormat="1" x14ac:dyDescent="0.25">
      <c r="I48" s="206"/>
      <c r="J48" s="206"/>
      <c r="K48" s="206"/>
    </row>
    <row r="49" spans="9:11" s="162" customFormat="1" x14ac:dyDescent="0.25">
      <c r="I49" s="206"/>
      <c r="J49" s="206"/>
      <c r="K49" s="206"/>
    </row>
    <row r="50" spans="9:11" s="162" customFormat="1" x14ac:dyDescent="0.25">
      <c r="I50" s="206"/>
      <c r="J50" s="206"/>
      <c r="K50" s="206"/>
    </row>
    <row r="51" spans="9:11" s="162" customFormat="1" x14ac:dyDescent="0.25">
      <c r="I51" s="206"/>
      <c r="J51" s="206"/>
      <c r="K51" s="206"/>
    </row>
    <row r="52" spans="9:11" s="162" customFormat="1" x14ac:dyDescent="0.25">
      <c r="I52" s="206"/>
      <c r="J52" s="206"/>
      <c r="K52" s="206"/>
    </row>
    <row r="53" spans="9:11" s="162" customFormat="1" x14ac:dyDescent="0.25">
      <c r="I53" s="206"/>
      <c r="J53" s="206"/>
      <c r="K53" s="206"/>
    </row>
  </sheetData>
  <mergeCells count="11">
    <mergeCell ref="AA3:AL3"/>
    <mergeCell ref="A1:AL1"/>
    <mergeCell ref="A2:G2"/>
    <mergeCell ref="A3:A4"/>
    <mergeCell ref="B3:B4"/>
    <mergeCell ref="C3:C4"/>
    <mergeCell ref="D3:D4"/>
    <mergeCell ref="E3:E4"/>
    <mergeCell ref="F3:G3"/>
    <mergeCell ref="H3:N3"/>
    <mergeCell ref="O3:Z3"/>
  </mergeCells>
  <pageMargins left="0.7" right="0.7" top="0.75" bottom="0.75" header="0.51180555555555496" footer="0.51180555555555496"/>
  <pageSetup scale="51" firstPageNumber="0" orientation="landscape" r:id="rId1"/>
  <headerFooter>
    <oddHeader xml:space="preserve">&amp;RPlan de Ejecución Plurianual (PEP) – RG - L1116
Página 1 de 1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election activeCell="L34" sqref="L34"/>
    </sheetView>
  </sheetViews>
  <sheetFormatPr defaultColWidth="9.140625" defaultRowHeight="15" x14ac:dyDescent="0.25"/>
  <cols>
    <col min="1" max="1" width="19.85546875"/>
    <col min="2" max="3" width="10.42578125"/>
    <col min="4" max="4" width="15.5703125"/>
    <col min="5" max="6" width="8.140625"/>
    <col min="7" max="7" width="8.42578125"/>
    <col min="8" max="1025" width="10.42578125"/>
  </cols>
  <sheetData>
    <row r="1" spans="1:7" x14ac:dyDescent="0.25">
      <c r="A1" s="249" t="s">
        <v>205</v>
      </c>
      <c r="B1" s="249"/>
      <c r="C1" s="249"/>
      <c r="D1" s="249"/>
      <c r="E1" s="249"/>
      <c r="F1" s="249"/>
      <c r="G1" s="249"/>
    </row>
    <row r="2" spans="1:7" x14ac:dyDescent="0.25">
      <c r="B2" s="87">
        <v>2017</v>
      </c>
      <c r="C2" s="87">
        <v>2018</v>
      </c>
      <c r="D2" s="87">
        <v>2019</v>
      </c>
      <c r="E2" s="87">
        <v>2020</v>
      </c>
      <c r="F2" s="87">
        <v>2021</v>
      </c>
      <c r="G2" s="87">
        <v>2022</v>
      </c>
    </row>
    <row r="3" spans="1:7" ht="30" x14ac:dyDescent="0.25">
      <c r="A3" s="88" t="s">
        <v>206</v>
      </c>
      <c r="B3" s="89">
        <v>14038.4834872593</v>
      </c>
      <c r="C3" s="89">
        <v>32519.608813150298</v>
      </c>
      <c r="D3" s="89">
        <v>31227.930401707799</v>
      </c>
      <c r="E3" s="89">
        <v>17257.6035053218</v>
      </c>
      <c r="F3" s="89">
        <v>9939.4768296791899</v>
      </c>
      <c r="G3" s="89">
        <v>4643.3714035512603</v>
      </c>
    </row>
    <row r="4" spans="1:7" x14ac:dyDescent="0.25">
      <c r="A4" s="88" t="s">
        <v>207</v>
      </c>
      <c r="B4" s="89">
        <v>3962.6048331399702</v>
      </c>
      <c r="C4" s="89">
        <v>22969.012932468399</v>
      </c>
      <c r="D4" s="89">
        <v>31227.930401707799</v>
      </c>
      <c r="E4" s="89">
        <v>17257.6035053218</v>
      </c>
      <c r="F4" s="89">
        <v>9939.4768296791899</v>
      </c>
      <c r="G4" s="89">
        <v>4643.3714035512603</v>
      </c>
    </row>
    <row r="5" spans="1:7" ht="30" x14ac:dyDescent="0.25">
      <c r="A5" s="88" t="s">
        <v>208</v>
      </c>
      <c r="B5" s="89">
        <v>443016.25490621099</v>
      </c>
      <c r="C5" s="89">
        <v>768289.37351124198</v>
      </c>
      <c r="D5" s="89">
        <v>1091652.5344389901</v>
      </c>
      <c r="E5" s="89">
        <v>633448.06014081102</v>
      </c>
      <c r="F5" s="89">
        <v>383074.59262028697</v>
      </c>
      <c r="G5" s="89">
        <v>187906.82057461701</v>
      </c>
    </row>
    <row r="6" spans="1:7" x14ac:dyDescent="0.25">
      <c r="A6" s="88" t="s">
        <v>209</v>
      </c>
      <c r="B6" s="89">
        <v>125049.002226211</v>
      </c>
      <c r="C6" s="89">
        <v>764705.57755260705</v>
      </c>
      <c r="D6" s="89">
        <v>1091652.5344389901</v>
      </c>
      <c r="E6" s="89">
        <v>633448.06014081102</v>
      </c>
      <c r="F6" s="89">
        <v>383074.59262028697</v>
      </c>
      <c r="G6" s="89">
        <v>187906.82057461701</v>
      </c>
    </row>
    <row r="25" spans="1:7" x14ac:dyDescent="0.25">
      <c r="A25" s="44"/>
    </row>
    <row r="26" spans="1:7" x14ac:dyDescent="0.25">
      <c r="A26" s="106"/>
      <c r="B26" s="250" t="s">
        <v>216</v>
      </c>
      <c r="C26" s="250"/>
      <c r="D26" s="250"/>
      <c r="E26" s="250"/>
      <c r="F26" s="250"/>
      <c r="G26" s="250"/>
    </row>
    <row r="27" spans="1:7" x14ac:dyDescent="0.25">
      <c r="B27" s="87">
        <v>2017</v>
      </c>
      <c r="C27" s="87">
        <v>2018</v>
      </c>
      <c r="D27" s="87">
        <v>2019</v>
      </c>
      <c r="E27" s="87">
        <v>2020</v>
      </c>
      <c r="F27" s="87">
        <v>2021</v>
      </c>
      <c r="G27" s="87">
        <v>2022</v>
      </c>
    </row>
    <row r="28" spans="1:7" x14ac:dyDescent="0.25">
      <c r="A28" s="103" t="s">
        <v>217</v>
      </c>
      <c r="B28" s="79">
        <v>10075.878654119329</v>
      </c>
      <c r="C28" s="79">
        <v>9550.5958806818999</v>
      </c>
      <c r="D28" s="79">
        <v>0</v>
      </c>
      <c r="E28" s="79">
        <v>0</v>
      </c>
      <c r="F28" s="79">
        <v>0</v>
      </c>
      <c r="G28" s="79">
        <v>0</v>
      </c>
    </row>
    <row r="29" spans="1:7" x14ac:dyDescent="0.25">
      <c r="A29" s="103" t="s">
        <v>218</v>
      </c>
      <c r="B29" s="89">
        <v>3962.6048331399702</v>
      </c>
      <c r="C29" s="89">
        <v>17969.012932468399</v>
      </c>
      <c r="D29" s="89">
        <v>26227.930401707799</v>
      </c>
      <c r="E29" s="89">
        <v>17257.6035053218</v>
      </c>
      <c r="F29" s="89">
        <v>9939.4768296791899</v>
      </c>
      <c r="G29" s="89">
        <v>4643.3714035512603</v>
      </c>
    </row>
    <row r="30" spans="1:7" x14ac:dyDescent="0.25">
      <c r="A30" s="103" t="s">
        <v>219</v>
      </c>
      <c r="B30" s="103"/>
      <c r="C30" s="104">
        <v>5000</v>
      </c>
      <c r="D30" s="104">
        <v>5000</v>
      </c>
      <c r="E30" s="103"/>
      <c r="F30" s="103"/>
      <c r="G30" s="103"/>
    </row>
    <row r="31" spans="1:7" x14ac:dyDescent="0.25">
      <c r="A31" s="105" t="s">
        <v>186</v>
      </c>
      <c r="B31" s="79">
        <f>+B29+B28+B30</f>
        <v>14038.4834872593</v>
      </c>
      <c r="C31" s="79">
        <f t="shared" ref="C31:G31" si="0">+C29+C28+C30</f>
        <v>32519.608813150298</v>
      </c>
      <c r="D31" s="79">
        <f t="shared" si="0"/>
        <v>31227.930401707799</v>
      </c>
      <c r="E31" s="79">
        <f t="shared" si="0"/>
        <v>17257.6035053218</v>
      </c>
      <c r="F31" s="79">
        <f t="shared" si="0"/>
        <v>9939.4768296791899</v>
      </c>
      <c r="G31" s="79">
        <f t="shared" si="0"/>
        <v>4643.3714035512603</v>
      </c>
    </row>
  </sheetData>
  <mergeCells count="2">
    <mergeCell ref="A1:G1"/>
    <mergeCell ref="B26:G26"/>
  </mergeCells>
  <pageMargins left="0.7" right="0.7" top="0.75" bottom="0.75" header="0.51180555555555496" footer="0.51180555555555496"/>
  <pageSetup paperSize="0" scale="0" firstPageNumber="0" orientation="portrait" usePrinterDefaults="0" horizontalDpi="0" verticalDpi="0" copie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E5" sqref="E5:E15"/>
    </sheetView>
  </sheetViews>
  <sheetFormatPr defaultColWidth="9.140625" defaultRowHeight="15" x14ac:dyDescent="0.25"/>
  <cols>
    <col min="1" max="1" width="17.85546875"/>
    <col min="2" max="2" width="12.42578125"/>
    <col min="4" max="4" width="16.42578125"/>
    <col min="5" max="5" width="14.140625"/>
    <col min="6" max="6" width="12.140625"/>
    <col min="8" max="8" width="12.85546875"/>
  </cols>
  <sheetData>
    <row r="1" spans="1:8" s="1" customFormat="1" ht="75" x14ac:dyDescent="0.25">
      <c r="A1" s="90" t="s">
        <v>210</v>
      </c>
      <c r="B1" s="91" t="s">
        <v>211</v>
      </c>
      <c r="C1" s="91" t="s">
        <v>212</v>
      </c>
      <c r="D1" s="91" t="s">
        <v>213</v>
      </c>
      <c r="E1" s="91" t="s">
        <v>214</v>
      </c>
      <c r="F1" s="92" t="s">
        <v>215</v>
      </c>
    </row>
    <row r="2" spans="1:8" x14ac:dyDescent="0.25">
      <c r="A2" s="93">
        <v>91555975.299999997</v>
      </c>
      <c r="B2" s="79">
        <v>93145091.069999993</v>
      </c>
      <c r="C2" s="94">
        <f t="shared" ref="C2:C28" si="0">+A2/$A$29</f>
        <v>4.6808494506703609E-2</v>
      </c>
      <c r="D2" s="79">
        <f t="shared" ref="D2:D28" si="1">+B2-A2</f>
        <v>1589115.7699999958</v>
      </c>
      <c r="E2" s="94">
        <f t="shared" ref="E2:E28" si="2">+(B2/A2)-1</f>
        <v>1.7356767428810205E-2</v>
      </c>
      <c r="F2" s="95">
        <f t="shared" ref="F2:F28" si="3">+E2*C2</f>
        <v>8.1244415284559464E-4</v>
      </c>
      <c r="G2" s="56"/>
      <c r="H2" s="96"/>
    </row>
    <row r="3" spans="1:8" x14ac:dyDescent="0.25">
      <c r="A3" s="93">
        <v>93590205</v>
      </c>
      <c r="B3" s="79">
        <v>105593092.91</v>
      </c>
      <c r="C3" s="94">
        <f t="shared" si="0"/>
        <v>4.7848505597468796E-2</v>
      </c>
      <c r="D3" s="79">
        <f t="shared" si="1"/>
        <v>12002887.909999996</v>
      </c>
      <c r="E3" s="94">
        <f t="shared" si="2"/>
        <v>0.12824940291561493</v>
      </c>
      <c r="F3" s="95">
        <f t="shared" si="3"/>
        <v>6.136542273279832E-3</v>
      </c>
      <c r="G3" s="56"/>
    </row>
    <row r="4" spans="1:8" x14ac:dyDescent="0.25">
      <c r="A4" s="93">
        <v>53845290</v>
      </c>
      <c r="B4" s="79">
        <v>68301486.549999997</v>
      </c>
      <c r="C4" s="94">
        <f t="shared" si="0"/>
        <v>2.7528699824541793E-2</v>
      </c>
      <c r="D4" s="79">
        <f t="shared" si="1"/>
        <v>14456196.549999997</v>
      </c>
      <c r="E4" s="94">
        <f t="shared" si="2"/>
        <v>0.26847652877345451</v>
      </c>
      <c r="F4" s="95">
        <f t="shared" si="3"/>
        <v>7.3908097705393866E-3</v>
      </c>
      <c r="G4" s="56"/>
    </row>
    <row r="5" spans="1:8" x14ac:dyDescent="0.25">
      <c r="A5" s="93">
        <v>66381769</v>
      </c>
      <c r="B5" s="79">
        <v>84878614.420000002</v>
      </c>
      <c r="C5" s="94">
        <f t="shared" si="0"/>
        <v>3.3938043469040169E-2</v>
      </c>
      <c r="D5" s="79">
        <f t="shared" si="1"/>
        <v>18496845.420000002</v>
      </c>
      <c r="E5" s="94">
        <f t="shared" si="2"/>
        <v>0.27864345434964233</v>
      </c>
      <c r="F5" s="95">
        <f t="shared" si="3"/>
        <v>9.4566136660816716E-3</v>
      </c>
      <c r="G5" s="56"/>
    </row>
    <row r="6" spans="1:8" x14ac:dyDescent="0.25">
      <c r="A6" s="93">
        <v>105476664.43000001</v>
      </c>
      <c r="B6" s="79">
        <v>116028143</v>
      </c>
      <c r="C6" s="94">
        <f t="shared" si="0"/>
        <v>5.392552317180193E-2</v>
      </c>
      <c r="D6" s="79">
        <f t="shared" si="1"/>
        <v>10551478.569999993</v>
      </c>
      <c r="E6" s="94">
        <f t="shared" si="2"/>
        <v>0.10003614189944843</v>
      </c>
      <c r="F6" s="95">
        <f t="shared" si="3"/>
        <v>5.3945012880163724E-3</v>
      </c>
      <c r="G6" s="56"/>
    </row>
    <row r="7" spans="1:8" x14ac:dyDescent="0.25">
      <c r="A7" s="93">
        <v>154867636</v>
      </c>
      <c r="B7" s="79">
        <v>133914143</v>
      </c>
      <c r="C7" s="94">
        <f t="shared" si="0"/>
        <v>7.9176928269499569E-2</v>
      </c>
      <c r="D7" s="79">
        <f t="shared" si="1"/>
        <v>-20953493</v>
      </c>
      <c r="E7" s="94">
        <f t="shared" si="2"/>
        <v>-0.13529936622781535</v>
      </c>
      <c r="F7" s="95">
        <f t="shared" si="3"/>
        <v>-1.0712588214728489E-2</v>
      </c>
      <c r="G7" s="56"/>
    </row>
    <row r="8" spans="1:8" x14ac:dyDescent="0.25">
      <c r="A8" s="93">
        <v>42287802</v>
      </c>
      <c r="B8" s="79">
        <v>34827531.920000002</v>
      </c>
      <c r="C8" s="94">
        <f t="shared" si="0"/>
        <v>2.1619870698024991E-2</v>
      </c>
      <c r="D8" s="79">
        <f t="shared" si="1"/>
        <v>-7460270.0799999982</v>
      </c>
      <c r="E8" s="94">
        <f t="shared" si="2"/>
        <v>-0.17641659597252179</v>
      </c>
      <c r="F8" s="95">
        <f t="shared" si="3"/>
        <v>-3.8141039939116376E-3</v>
      </c>
      <c r="G8" s="56"/>
    </row>
    <row r="9" spans="1:8" x14ac:dyDescent="0.25">
      <c r="A9" s="93">
        <v>49552635</v>
      </c>
      <c r="B9" s="79">
        <v>44336559</v>
      </c>
      <c r="C9" s="94">
        <f t="shared" si="0"/>
        <v>2.5334056412920861E-2</v>
      </c>
      <c r="D9" s="79">
        <f t="shared" si="1"/>
        <v>-5216076</v>
      </c>
      <c r="E9" s="94">
        <f t="shared" si="2"/>
        <v>-0.10526334270619508</v>
      </c>
      <c r="F9" s="95">
        <f t="shared" si="3"/>
        <v>-2.6667474623313678E-3</v>
      </c>
      <c r="G9" s="56"/>
    </row>
    <row r="10" spans="1:8" x14ac:dyDescent="0.25">
      <c r="A10" s="93">
        <v>141019925</v>
      </c>
      <c r="B10" s="79">
        <v>187901743.99000001</v>
      </c>
      <c r="C10" s="94">
        <f t="shared" si="0"/>
        <v>7.2097210073608975E-2</v>
      </c>
      <c r="D10" s="79">
        <f t="shared" si="1"/>
        <v>46881818.99000001</v>
      </c>
      <c r="E10" s="94">
        <f t="shared" si="2"/>
        <v>0.33244819120418634</v>
      </c>
      <c r="F10" s="95">
        <f t="shared" si="3"/>
        <v>2.3968587079839544E-2</v>
      </c>
      <c r="G10" s="56"/>
    </row>
    <row r="11" spans="1:8" x14ac:dyDescent="0.25">
      <c r="A11" s="93">
        <v>44969203.5</v>
      </c>
      <c r="B11" s="79">
        <v>62314973</v>
      </c>
      <c r="C11" s="94">
        <f t="shared" si="0"/>
        <v>2.2990751920924452E-2</v>
      </c>
      <c r="D11" s="79">
        <f t="shared" si="1"/>
        <v>17345769.5</v>
      </c>
      <c r="E11" s="94">
        <f t="shared" si="2"/>
        <v>0.38572552213427569</v>
      </c>
      <c r="F11" s="95">
        <f t="shared" si="3"/>
        <v>8.8681197889581859E-3</v>
      </c>
      <c r="G11" s="56"/>
    </row>
    <row r="12" spans="1:8" x14ac:dyDescent="0.25">
      <c r="A12" s="93">
        <v>23577812</v>
      </c>
      <c r="B12" s="79">
        <v>18229032.969999999</v>
      </c>
      <c r="C12" s="94">
        <f t="shared" si="0"/>
        <v>1.2054285696436576E-2</v>
      </c>
      <c r="D12" s="79">
        <f t="shared" si="1"/>
        <v>-5348779.0300000012</v>
      </c>
      <c r="E12" s="94">
        <f t="shared" si="2"/>
        <v>-0.22685646276253291</v>
      </c>
      <c r="F12" s="95">
        <f t="shared" si="3"/>
        <v>-2.7345926142225974E-3</v>
      </c>
      <c r="G12" s="56"/>
    </row>
    <row r="13" spans="1:8" x14ac:dyDescent="0.25">
      <c r="A13" s="93">
        <v>64770856</v>
      </c>
      <c r="B13" s="79">
        <v>52118534</v>
      </c>
      <c r="C13" s="94">
        <f t="shared" si="0"/>
        <v>3.311445536281115E-2</v>
      </c>
      <c r="D13" s="79">
        <f t="shared" si="1"/>
        <v>-12652322</v>
      </c>
      <c r="E13" s="94">
        <f t="shared" si="2"/>
        <v>-0.1953397373658301</v>
      </c>
      <c r="F13" s="95">
        <f t="shared" si="3"/>
        <v>-6.4685690135840345E-3</v>
      </c>
      <c r="G13" s="56"/>
    </row>
    <row r="14" spans="1:8" x14ac:dyDescent="0.25">
      <c r="A14" s="93">
        <v>88666785</v>
      </c>
      <c r="B14" s="79">
        <v>101322861.70999999</v>
      </c>
      <c r="C14" s="94">
        <f t="shared" si="0"/>
        <v>4.5331380120195934E-2</v>
      </c>
      <c r="D14" s="79">
        <f t="shared" si="1"/>
        <v>12656076.709999993</v>
      </c>
      <c r="E14" s="94">
        <f t="shared" si="2"/>
        <v>0.14273751676008084</v>
      </c>
      <c r="F14" s="95">
        <f t="shared" si="3"/>
        <v>6.4704886296640621E-3</v>
      </c>
      <c r="G14" s="56"/>
    </row>
    <row r="15" spans="1:8" x14ac:dyDescent="0.25">
      <c r="A15" s="93">
        <v>46305193.399999999</v>
      </c>
      <c r="B15" s="79">
        <v>40873390.689999998</v>
      </c>
      <c r="C15" s="94">
        <f t="shared" si="0"/>
        <v>2.3673784084475239E-2</v>
      </c>
      <c r="D15" s="79">
        <f t="shared" si="1"/>
        <v>-5431802.7100000009</v>
      </c>
      <c r="E15" s="94">
        <f t="shared" si="2"/>
        <v>-0.11730439527761483</v>
      </c>
      <c r="F15" s="95">
        <f t="shared" si="3"/>
        <v>-2.7770389259621901E-3</v>
      </c>
      <c r="G15" s="56"/>
    </row>
    <row r="16" spans="1:8" x14ac:dyDescent="0.25">
      <c r="A16" s="93">
        <v>52545327.762000002</v>
      </c>
      <c r="B16" s="79">
        <v>61552764.469999999</v>
      </c>
      <c r="C16" s="94">
        <f t="shared" si="0"/>
        <v>2.6864087000780579E-2</v>
      </c>
      <c r="D16" s="79">
        <f t="shared" si="1"/>
        <v>9007436.7079999968</v>
      </c>
      <c r="E16" s="94">
        <f t="shared" si="2"/>
        <v>0.17142221947493574</v>
      </c>
      <c r="F16" s="95">
        <f t="shared" si="3"/>
        <v>4.6051014178415768E-3</v>
      </c>
      <c r="G16" s="56"/>
    </row>
    <row r="17" spans="1:7" x14ac:dyDescent="0.25">
      <c r="A17" s="93">
        <v>83780125</v>
      </c>
      <c r="B17" s="79">
        <v>93065688</v>
      </c>
      <c r="C17" s="94">
        <f t="shared" si="0"/>
        <v>4.2833048394531621E-2</v>
      </c>
      <c r="D17" s="79">
        <f t="shared" si="1"/>
        <v>9285563</v>
      </c>
      <c r="E17" s="94">
        <f t="shared" si="2"/>
        <v>0.11083252740432181</v>
      </c>
      <c r="F17" s="95">
        <f t="shared" si="3"/>
        <v>4.7472950099975682E-3</v>
      </c>
      <c r="G17" s="56"/>
    </row>
    <row r="18" spans="1:7" x14ac:dyDescent="0.25">
      <c r="A18" s="93">
        <v>27657060</v>
      </c>
      <c r="B18" s="79">
        <v>40077597.880000003</v>
      </c>
      <c r="C18" s="94">
        <f t="shared" si="0"/>
        <v>1.4139823608886531E-2</v>
      </c>
      <c r="D18" s="79">
        <f t="shared" si="1"/>
        <v>12420537.880000003</v>
      </c>
      <c r="E18" s="94">
        <f t="shared" si="2"/>
        <v>0.4490910414917566</v>
      </c>
      <c r="F18" s="95">
        <f t="shared" si="3"/>
        <v>6.3500681110245805E-3</v>
      </c>
      <c r="G18" s="56"/>
    </row>
    <row r="19" spans="1:7" x14ac:dyDescent="0.25">
      <c r="A19" s="93">
        <v>26604583</v>
      </c>
      <c r="B19" s="79">
        <v>27961931.710000001</v>
      </c>
      <c r="C19" s="94">
        <f t="shared" si="0"/>
        <v>1.3601738970374337E-2</v>
      </c>
      <c r="D19" s="79">
        <f t="shared" si="1"/>
        <v>1357348.7100000009</v>
      </c>
      <c r="E19" s="94">
        <f t="shared" si="2"/>
        <v>5.1019356702565188E-2</v>
      </c>
      <c r="F19" s="95">
        <f t="shared" si="3"/>
        <v>6.9395197230471E-4</v>
      </c>
      <c r="G19" s="56"/>
    </row>
    <row r="20" spans="1:7" x14ac:dyDescent="0.25">
      <c r="A20" s="93">
        <v>98946320</v>
      </c>
      <c r="B20" s="79">
        <v>113988387</v>
      </c>
      <c r="C20" s="94">
        <f t="shared" si="0"/>
        <v>5.0586848766587686E-2</v>
      </c>
      <c r="D20" s="79">
        <f t="shared" si="1"/>
        <v>15042067</v>
      </c>
      <c r="E20" s="94">
        <f t="shared" si="2"/>
        <v>0.15202250068522005</v>
      </c>
      <c r="F20" s="95">
        <f t="shared" si="3"/>
        <v>7.6903392512816995E-3</v>
      </c>
      <c r="G20" s="56"/>
    </row>
    <row r="21" spans="1:7" x14ac:dyDescent="0.25">
      <c r="A21" s="93">
        <v>94942348.019999996</v>
      </c>
      <c r="B21" s="79">
        <v>123044611.58</v>
      </c>
      <c r="C21" s="94">
        <f t="shared" si="0"/>
        <v>4.8539796132210627E-2</v>
      </c>
      <c r="D21" s="79">
        <f t="shared" si="1"/>
        <v>28102263.560000002</v>
      </c>
      <c r="E21" s="94">
        <f t="shared" si="2"/>
        <v>0.29599292777212693</v>
      </c>
      <c r="F21" s="95">
        <f t="shared" si="3"/>
        <v>1.4367436370635187E-2</v>
      </c>
      <c r="G21" s="56"/>
    </row>
    <row r="22" spans="1:7" x14ac:dyDescent="0.25">
      <c r="A22" s="93">
        <v>109619950</v>
      </c>
      <c r="B22" s="79">
        <v>120234253</v>
      </c>
      <c r="C22" s="94">
        <f t="shared" si="0"/>
        <v>5.6043800643125523E-2</v>
      </c>
      <c r="D22" s="79">
        <f t="shared" si="1"/>
        <v>10614303</v>
      </c>
      <c r="E22" s="94">
        <f t="shared" si="2"/>
        <v>9.6828205084932062E-2</v>
      </c>
      <c r="F22" s="95">
        <f t="shared" si="3"/>
        <v>5.4266206224116058E-3</v>
      </c>
      <c r="G22" s="56"/>
    </row>
    <row r="23" spans="1:7" x14ac:dyDescent="0.25">
      <c r="A23" s="93">
        <v>152075744</v>
      </c>
      <c r="B23" s="79">
        <v>188938548.19999999</v>
      </c>
      <c r="C23" s="94">
        <f t="shared" si="0"/>
        <v>7.7749558172494987E-2</v>
      </c>
      <c r="D23" s="79">
        <f t="shared" si="1"/>
        <v>36862804.199999988</v>
      </c>
      <c r="E23" s="94">
        <f t="shared" si="2"/>
        <v>0.24239765810384584</v>
      </c>
      <c r="F23" s="95">
        <f t="shared" si="3"/>
        <v>1.8846310819621511E-2</v>
      </c>
      <c r="G23" s="56"/>
    </row>
    <row r="24" spans="1:7" x14ac:dyDescent="0.25">
      <c r="A24" s="93">
        <v>56996411.68</v>
      </c>
      <c r="B24" s="79">
        <v>68239379.670000002</v>
      </c>
      <c r="C24" s="94">
        <f t="shared" si="0"/>
        <v>2.9139728065625196E-2</v>
      </c>
      <c r="D24" s="79">
        <f t="shared" si="1"/>
        <v>11242967.990000002</v>
      </c>
      <c r="E24" s="94">
        <f t="shared" si="2"/>
        <v>0.19725747040221386</v>
      </c>
      <c r="F24" s="95">
        <f t="shared" si="3"/>
        <v>5.7480290464336226E-3</v>
      </c>
      <c r="G24" s="56"/>
    </row>
    <row r="25" spans="1:7" x14ac:dyDescent="0.25">
      <c r="A25" s="93">
        <v>32993667.719999999</v>
      </c>
      <c r="B25" s="79">
        <v>39285003.719999999</v>
      </c>
      <c r="C25" s="94">
        <f t="shared" si="0"/>
        <v>1.6868193574118631E-2</v>
      </c>
      <c r="D25" s="79">
        <f t="shared" si="1"/>
        <v>6291336</v>
      </c>
      <c r="E25" s="94">
        <f t="shared" si="2"/>
        <v>0.19068313512129897</v>
      </c>
      <c r="F25" s="95">
        <f t="shared" si="3"/>
        <v>3.2164800345458899E-3</v>
      </c>
      <c r="G25" s="56"/>
    </row>
    <row r="26" spans="1:7" x14ac:dyDescent="0.25">
      <c r="A26" s="93">
        <v>47226397</v>
      </c>
      <c r="B26" s="79">
        <v>51437855.170000002</v>
      </c>
      <c r="C26" s="94">
        <f t="shared" si="0"/>
        <v>2.4144754477274447E-2</v>
      </c>
      <c r="D26" s="79">
        <f t="shared" si="1"/>
        <v>4211458.1700000018</v>
      </c>
      <c r="E26" s="94">
        <f t="shared" si="2"/>
        <v>8.9175936288343083E-2</v>
      </c>
      <c r="F26" s="95">
        <f t="shared" si="3"/>
        <v>2.1531310869631125E-3</v>
      </c>
      <c r="G26" s="56"/>
    </row>
    <row r="27" spans="1:7" x14ac:dyDescent="0.25">
      <c r="A27" s="93">
        <v>37655991</v>
      </c>
      <c r="B27" s="79">
        <v>36841890</v>
      </c>
      <c r="C27" s="94">
        <f t="shared" si="0"/>
        <v>1.9251831921318418E-2</v>
      </c>
      <c r="D27" s="79">
        <f t="shared" si="1"/>
        <v>-814101</v>
      </c>
      <c r="E27" s="94">
        <f t="shared" si="2"/>
        <v>-2.1619428366657534E-2</v>
      </c>
      <c r="F27" s="95">
        <f t="shared" si="3"/>
        <v>-4.1621360114987442E-4</v>
      </c>
      <c r="G27" s="56"/>
    </row>
    <row r="28" spans="1:7" x14ac:dyDescent="0.25">
      <c r="A28" s="93">
        <v>68057560.5</v>
      </c>
      <c r="B28" s="79">
        <v>81719474</v>
      </c>
      <c r="C28" s="94">
        <f t="shared" si="0"/>
        <v>3.4794801064217361E-2</v>
      </c>
      <c r="D28" s="79">
        <f t="shared" si="1"/>
        <v>13661913.5</v>
      </c>
      <c r="E28" s="94">
        <f t="shared" si="2"/>
        <v>0.20074057018250024</v>
      </c>
      <c r="F28" s="95">
        <f t="shared" si="3"/>
        <v>6.984728205017659E-3</v>
      </c>
      <c r="G28" s="56"/>
    </row>
    <row r="29" spans="1:7" x14ac:dyDescent="0.25">
      <c r="A29" s="97">
        <f>SUM(A2:A28)</f>
        <v>1955969237.312</v>
      </c>
      <c r="B29" s="98">
        <f>SUM(B2:B28)</f>
        <v>2190172582.6300001</v>
      </c>
      <c r="C29" s="99">
        <f>SUM(C2:C28)</f>
        <v>1</v>
      </c>
      <c r="D29" s="100"/>
      <c r="E29" s="101">
        <f>SUM(E2:E28)/28</f>
        <v>0.10439420519644307</v>
      </c>
      <c r="F29" s="102">
        <f>SUM(F2:F28)</f>
        <v>0.11973774477141316</v>
      </c>
      <c r="G29" s="56"/>
    </row>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25</TotalTime>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Sectores de elegibilidad</vt:lpstr>
      <vt:lpstr>Matriz de Resultados</vt:lpstr>
      <vt:lpstr>Matriz de productos</vt:lpstr>
      <vt:lpstr>CUADRO COSTOS</vt:lpstr>
      <vt:lpstr> Staff </vt:lpstr>
      <vt:lpstr>PEP - POA</vt:lpstr>
      <vt:lpstr>Detalle POA</vt:lpstr>
      <vt:lpstr>Gráfico ejec.financiera</vt:lpstr>
      <vt:lpstr>Monto adj vs pr. oficina</vt:lpstr>
      <vt:lpstr>'CUADRO COSTOS'!Print_Area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Castro Lancharro, Borja</cp:lastModifiedBy>
  <cp:revision>4</cp:revision>
  <cp:lastPrinted>2016-09-16T19:33:19Z</cp:lastPrinted>
  <dcterms:created xsi:type="dcterms:W3CDTF">2016-04-14T16:36:51Z</dcterms:created>
  <dcterms:modified xsi:type="dcterms:W3CDTF">2017-07-10T15:58:46Z</dcterms:modified>
  <dc:language>es-UY</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